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https://enw365-my.sharepoint.com/personal/yingnan_ma_enwl_co_uk/Documents/Desktop/Heat Map_APP G/Heatmap/202608/"/>
    </mc:Choice>
  </mc:AlternateContent>
  <xr:revisionPtr revIDLastSave="7" documentId="8_{4A30FD95-29EE-4F62-8998-98ACE259C996}" xr6:coauthVersionLast="47" xr6:coauthVersionMax="47" xr10:uidLastSave="{3DED9554-F2E6-450D-AB9B-E0F83B665302}"/>
  <bookViews>
    <workbookView xWindow="-120" yWindow="-120" windowWidth="29040" windowHeight="15840" xr2:uid="{00000000-000D-0000-FFFF-FFFF00000000}"/>
  </bookViews>
  <sheets>
    <sheet name="1) User Guide and Network Maps" sheetId="8" r:id="rId1"/>
    <sheet name="2) 11 kV &amp; 6.6 kV Connections" sheetId="9" r:id="rId2"/>
    <sheet name="3) 33 kV Connections" sheetId="10" r:id="rId3"/>
    <sheet name="4) Primary Headroom Data" sheetId="1" r:id="rId4"/>
    <sheet name="5) BSP Headroom Data" sheetId="2" r:id="rId5"/>
    <sheet name="6) GSP Demand Headroom Data" sheetId="11" state="hidden" r:id="rId6"/>
    <sheet name="7)Transmission Capacity - App G" sheetId="7" r:id="rId7"/>
  </sheets>
  <definedNames>
    <definedName name="_xlnm._FilterDatabase" localSheetId="3" hidden="1">'4) Primary Headroom Data'!$D$5:$E$378</definedName>
    <definedName name="BSP" localSheetId="5">'6) GSP Demand Headroom Data'!$C$7:$C$20</definedName>
    <definedName name="BSP">'5) BSP Headroom Data'!$B$7:$B$70</definedName>
    <definedName name="BSP_BSP_Link" localSheetId="5">'6) GSP Demand Headroom Data'!$K$7:$K$20</definedName>
    <definedName name="BSP_BSP_Link">'5) BSP Headroom Data'!$L$7:$L$70</definedName>
    <definedName name="BSP_Easting" localSheetId="5">'6) GSP Demand Headroom Data'!$F$7:$F$20</definedName>
    <definedName name="BSP_Easting">'5) BSP Headroom Data'!$E$7:$E$70</definedName>
    <definedName name="BSP_GSP_Group" localSheetId="5">'6) GSP Demand Headroom Data'!$E$7:$E$20</definedName>
    <definedName name="BSP_GSP_Group">'5) BSP Headroom Data'!$D$7:$D$70</definedName>
    <definedName name="BSP_GSP_Link" localSheetId="5">'6) GSP Demand Headroom Data'!$L$7:$L$20</definedName>
    <definedName name="BSP_GSP_Link">'5) BSP Headroom Data'!$M$7:$M$70</definedName>
    <definedName name="BSP_Headroom" localSheetId="5">'6) GSP Demand Headroom Data'!$H$7:$J$20</definedName>
    <definedName name="BSP_Headroom">'5) BSP Headroom Data'!$G$7:$K$70</definedName>
    <definedName name="BSP_Northing" localSheetId="5">'6) GSP Demand Headroom Data'!$G$7:$G$20</definedName>
    <definedName name="BSP_Northing">'5) BSP Headroom Data'!$F$7:$F$70</definedName>
    <definedName name="https___www.google.com_maps_d_viewer?mid_1wLVvNAtxF44PseqlxB_yZb4QiTLsY0T8_ll_53.41506_2C_2.13109z_20?hl_en" localSheetId="5">'6) GSP Demand Headroom Data'!#REF!</definedName>
    <definedName name="https___www.google.com_maps_d_viewer?mid_1wLVvNAtxF44PseqlxB_yZb4QiTLsY0T8_ll_53.41506_2C_2.13109z_20?hl_en">'5) BSP Headroom Data'!#REF!</definedName>
    <definedName name="Primary_BSP_Group">'4) Primary Headroom Data'!$D$7:$D$378</definedName>
    <definedName name="Primary_BSP_Link">'4) Primary Headroom Data'!$R$7:$R$378</definedName>
    <definedName name="Primary_Easting">'4) Primary Headroom Data'!$G$7:$G$378</definedName>
    <definedName name="Primary_GSP_Group">'4) Primary Headroom Data'!$F$7:$F$378</definedName>
    <definedName name="Primary_GSP_Link">'4) Primary Headroom Data'!$S$7:$S$378</definedName>
    <definedName name="Primary_Headroom">'4) Primary Headroom Data'!$K$7:$P$378</definedName>
    <definedName name="Primary_Northing">'4) Primary Headroom Data'!$H$7:$H$378</definedName>
    <definedName name="Primary_Primary_Link">'4) Primary Headroom Data'!$Q$7:$Q$378</definedName>
    <definedName name="Primary_Substation">'4) Primary Headroom Data'!$B$7:$B$378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3" i="8" l="1"/>
  <c r="H23" i="10" a="1"/>
  <c r="H23" i="10" s="1"/>
  <c r="H24" i="10" a="1"/>
  <c r="H24" i="10" s="1"/>
  <c r="I24" i="10" a="1"/>
  <c r="I24" i="10" s="1"/>
  <c r="H25" i="10" a="1"/>
  <c r="H25" i="10" s="1"/>
  <c r="H26" i="10" a="1"/>
  <c r="H26" i="10" s="1"/>
  <c r="I26" i="10" a="1"/>
  <c r="I26" i="10" s="1"/>
  <c r="H27" i="10" a="1"/>
  <c r="H27" i="10" s="1"/>
  <c r="H28" i="10" a="1"/>
  <c r="H28" i="10" s="1"/>
  <c r="H29" i="10" a="1"/>
  <c r="H29" i="10" s="1"/>
  <c r="H30" i="10" a="1"/>
  <c r="H30" i="10" s="1"/>
  <c r="I30" i="10" a="1"/>
  <c r="I30" i="10" s="1"/>
  <c r="H31" i="10" a="1"/>
  <c r="H31" i="10" s="1"/>
  <c r="I31" i="10" a="1"/>
  <c r="I31" i="10" s="1"/>
  <c r="H22" i="10" a="1"/>
  <c r="H22" i="10" s="1"/>
  <c r="E23" i="10" a="1"/>
  <c r="E23" i="10" s="1"/>
  <c r="E24" i="10" a="1"/>
  <c r="E24" i="10" s="1"/>
  <c r="E25" i="10" a="1"/>
  <c r="E25" i="10" s="1"/>
  <c r="E26" i="10" a="1"/>
  <c r="E26" i="10" s="1"/>
  <c r="E27" i="10" a="1"/>
  <c r="E27" i="10" s="1"/>
  <c r="E28" i="10" a="1"/>
  <c r="E28" i="10" s="1"/>
  <c r="E29" i="10" a="1"/>
  <c r="E29" i="10" s="1"/>
  <c r="E30" i="10" a="1"/>
  <c r="E30" i="10" s="1"/>
  <c r="E31" i="10" a="1"/>
  <c r="E31" i="10" s="1"/>
  <c r="E22" i="10" a="1"/>
  <c r="E22" i="10" s="1"/>
  <c r="F23" i="10" a="1"/>
  <c r="F23" i="10" s="1"/>
  <c r="F24" i="10" a="1"/>
  <c r="F24" i="10" s="1"/>
  <c r="F25" i="10" a="1"/>
  <c r="F25" i="10" s="1"/>
  <c r="F26" i="10" a="1"/>
  <c r="F26" i="10" s="1"/>
  <c r="F27" i="10" a="1"/>
  <c r="F27" i="10" s="1"/>
  <c r="F28" i="10" a="1"/>
  <c r="F28" i="10" s="1"/>
  <c r="F29" i="10" a="1"/>
  <c r="F29" i="10" s="1"/>
  <c r="F30" i="10" a="1"/>
  <c r="F30" i="10" s="1"/>
  <c r="F31" i="10" a="1"/>
  <c r="F31" i="10" s="1"/>
  <c r="F22" i="10" a="1"/>
  <c r="F22" i="10" s="1"/>
  <c r="M8" i="2"/>
  <c r="M9" i="2"/>
  <c r="M10" i="2"/>
  <c r="M11" i="2"/>
  <c r="I22" i="10" a="1"/>
  <c r="I22" i="10" s="1"/>
  <c r="M12" i="2"/>
  <c r="M13" i="2"/>
  <c r="M14" i="2"/>
  <c r="I27" i="10" a="1"/>
  <c r="I27" i="10" s="1"/>
  <c r="M15" i="2"/>
  <c r="M16" i="2"/>
  <c r="M17" i="2"/>
  <c r="M18" i="2"/>
  <c r="M19" i="2"/>
  <c r="M20" i="2"/>
  <c r="M21" i="2"/>
  <c r="M22" i="2"/>
  <c r="M24" i="2"/>
  <c r="M25" i="2"/>
  <c r="M26" i="2"/>
  <c r="M27" i="2"/>
  <c r="M28" i="2"/>
  <c r="I23" i="10" a="1"/>
  <c r="I23" i="10" s="1"/>
  <c r="M29" i="2"/>
  <c r="M30" i="2"/>
  <c r="M31" i="2"/>
  <c r="M32" i="2"/>
  <c r="M33" i="2"/>
  <c r="M34" i="2"/>
  <c r="M35" i="2"/>
  <c r="M36" i="2"/>
  <c r="M37" i="2"/>
  <c r="M38" i="2"/>
  <c r="M39" i="2"/>
  <c r="M40" i="2"/>
  <c r="M41" i="2"/>
  <c r="M42" i="2"/>
  <c r="M43" i="2"/>
  <c r="M44" i="2"/>
  <c r="M45" i="2"/>
  <c r="M46" i="2"/>
  <c r="M47" i="2"/>
  <c r="M48" i="2"/>
  <c r="M49" i="2"/>
  <c r="M50" i="2"/>
  <c r="M51" i="2"/>
  <c r="M54" i="2"/>
  <c r="M55" i="2"/>
  <c r="M56" i="2"/>
  <c r="M57" i="2"/>
  <c r="M58" i="2"/>
  <c r="I28" i="10" a="1"/>
  <c r="I28" i="10" s="1"/>
  <c r="M59" i="2"/>
  <c r="M60" i="2"/>
  <c r="I29" i="10" a="1"/>
  <c r="I29" i="10" s="1"/>
  <c r="M61" i="2"/>
  <c r="M62" i="2"/>
  <c r="M63" i="2"/>
  <c r="M65" i="2"/>
  <c r="I25" i="10" a="1"/>
  <c r="I25" i="10" s="1"/>
  <c r="M66" i="2"/>
  <c r="M67" i="2"/>
  <c r="M68" i="2"/>
  <c r="M69" i="2"/>
  <c r="M70" i="2"/>
  <c r="M7" i="2"/>
  <c r="S8" i="1"/>
  <c r="S9" i="1"/>
  <c r="S10" i="1"/>
  <c r="S11" i="1"/>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9" i="1"/>
  <c r="S90" i="1"/>
  <c r="S91" i="1"/>
  <c r="S92" i="1"/>
  <c r="S93" i="1"/>
  <c r="S94" i="1"/>
  <c r="S95" i="1"/>
  <c r="S96" i="1"/>
  <c r="S97" i="1"/>
  <c r="S98" i="1"/>
  <c r="S99" i="1"/>
  <c r="S100" i="1"/>
  <c r="S101" i="1"/>
  <c r="S102" i="1"/>
  <c r="S103" i="1"/>
  <c r="S104" i="1"/>
  <c r="S105" i="1"/>
  <c r="S106" i="1"/>
  <c r="S108" i="1"/>
  <c r="S109" i="1"/>
  <c r="S110" i="1"/>
  <c r="S111" i="1"/>
  <c r="S112" i="1"/>
  <c r="S113" i="1"/>
  <c r="S114" i="1"/>
  <c r="S115" i="1"/>
  <c r="S116" i="1"/>
  <c r="S117" i="1"/>
  <c r="S118" i="1"/>
  <c r="S119" i="1"/>
  <c r="S120" i="1"/>
  <c r="S121" i="1"/>
  <c r="S122" i="1"/>
  <c r="S123" i="1"/>
  <c r="S124" i="1"/>
  <c r="S125" i="1"/>
  <c r="S126" i="1"/>
  <c r="S127" i="1"/>
  <c r="S128" i="1"/>
  <c r="S129" i="1"/>
  <c r="S130" i="1"/>
  <c r="S131" i="1"/>
  <c r="S132" i="1"/>
  <c r="S133" i="1"/>
  <c r="S134" i="1"/>
  <c r="S135" i="1"/>
  <c r="S136" i="1"/>
  <c r="S137" i="1"/>
  <c r="S138" i="1"/>
  <c r="S139" i="1"/>
  <c r="S140" i="1"/>
  <c r="S141" i="1"/>
  <c r="S142" i="1"/>
  <c r="S143" i="1"/>
  <c r="S144" i="1"/>
  <c r="S145" i="1"/>
  <c r="S146" i="1"/>
  <c r="S147" i="1"/>
  <c r="S148" i="1"/>
  <c r="S149" i="1"/>
  <c r="S150" i="1"/>
  <c r="S151" i="1"/>
  <c r="S152" i="1"/>
  <c r="S153" i="1"/>
  <c r="S154" i="1"/>
  <c r="S155" i="1"/>
  <c r="S156" i="1"/>
  <c r="S157" i="1"/>
  <c r="S158" i="1"/>
  <c r="S159" i="1"/>
  <c r="S160" i="1"/>
  <c r="S161" i="1"/>
  <c r="S162" i="1"/>
  <c r="S163" i="1"/>
  <c r="S164" i="1"/>
  <c r="S165" i="1"/>
  <c r="S166" i="1"/>
  <c r="S167" i="1"/>
  <c r="S168" i="1"/>
  <c r="S169" i="1"/>
  <c r="S170" i="1"/>
  <c r="S171" i="1"/>
  <c r="S172" i="1"/>
  <c r="S173" i="1"/>
  <c r="S174" i="1"/>
  <c r="S175" i="1"/>
  <c r="S176" i="1"/>
  <c r="S177" i="1"/>
  <c r="S178" i="1"/>
  <c r="S179" i="1"/>
  <c r="S180" i="1"/>
  <c r="S181" i="1"/>
  <c r="S182" i="1"/>
  <c r="S183" i="1"/>
  <c r="S184" i="1"/>
  <c r="S185" i="1"/>
  <c r="S186" i="1"/>
  <c r="S187" i="1"/>
  <c r="S188" i="1"/>
  <c r="S189" i="1"/>
  <c r="S190" i="1"/>
  <c r="S191" i="1"/>
  <c r="S192" i="1"/>
  <c r="S193" i="1"/>
  <c r="S194" i="1"/>
  <c r="S195" i="1"/>
  <c r="S196" i="1"/>
  <c r="S197" i="1"/>
  <c r="S198" i="1"/>
  <c r="S199" i="1"/>
  <c r="S200" i="1"/>
  <c r="S201" i="1"/>
  <c r="S202" i="1"/>
  <c r="S203" i="1"/>
  <c r="S204" i="1"/>
  <c r="S205" i="1"/>
  <c r="S206" i="1"/>
  <c r="S207" i="1"/>
  <c r="S208" i="1"/>
  <c r="S209" i="1"/>
  <c r="S210" i="1"/>
  <c r="S211" i="1"/>
  <c r="S212" i="1"/>
  <c r="S213" i="1"/>
  <c r="S214" i="1"/>
  <c r="S215" i="1"/>
  <c r="S216" i="1"/>
  <c r="S217" i="1"/>
  <c r="S218" i="1"/>
  <c r="S220" i="1"/>
  <c r="S221" i="1"/>
  <c r="S222" i="1"/>
  <c r="S223" i="1"/>
  <c r="S224" i="1"/>
  <c r="S225" i="1"/>
  <c r="S226" i="1"/>
  <c r="S227" i="1"/>
  <c r="S228" i="1"/>
  <c r="S229" i="1"/>
  <c r="S230" i="1"/>
  <c r="S231" i="1"/>
  <c r="S232" i="1"/>
  <c r="S233" i="1"/>
  <c r="S234" i="1"/>
  <c r="S235" i="1"/>
  <c r="S236" i="1"/>
  <c r="S237" i="1"/>
  <c r="S238" i="1"/>
  <c r="S239" i="1"/>
  <c r="S240" i="1"/>
  <c r="S241" i="1"/>
  <c r="S242" i="1"/>
  <c r="S243" i="1"/>
  <c r="S244" i="1"/>
  <c r="S245" i="1"/>
  <c r="S246" i="1"/>
  <c r="S247" i="1"/>
  <c r="S248" i="1"/>
  <c r="S249" i="1"/>
  <c r="S250" i="1"/>
  <c r="S251" i="1"/>
  <c r="S252" i="1"/>
  <c r="S253" i="1"/>
  <c r="S254" i="1"/>
  <c r="S255" i="1"/>
  <c r="S256" i="1"/>
  <c r="S257" i="1"/>
  <c r="S258" i="1"/>
  <c r="S259" i="1"/>
  <c r="S260" i="1"/>
  <c r="S261" i="1"/>
  <c r="S262" i="1"/>
  <c r="S263" i="1"/>
  <c r="S264" i="1"/>
  <c r="S265" i="1"/>
  <c r="S266" i="1"/>
  <c r="S267" i="1"/>
  <c r="S268" i="1"/>
  <c r="S269" i="1"/>
  <c r="S270" i="1"/>
  <c r="S271" i="1"/>
  <c r="S272" i="1"/>
  <c r="S273" i="1"/>
  <c r="S274" i="1"/>
  <c r="S275" i="1"/>
  <c r="S276" i="1"/>
  <c r="S277" i="1"/>
  <c r="S278" i="1"/>
  <c r="S279" i="1"/>
  <c r="S280" i="1"/>
  <c r="S281" i="1"/>
  <c r="S282" i="1"/>
  <c r="S283" i="1"/>
  <c r="S284" i="1"/>
  <c r="S285" i="1"/>
  <c r="S286" i="1"/>
  <c r="S287" i="1"/>
  <c r="S289" i="1"/>
  <c r="S290" i="1"/>
  <c r="S291" i="1"/>
  <c r="S292" i="1"/>
  <c r="S293" i="1"/>
  <c r="S294" i="1"/>
  <c r="S295" i="1"/>
  <c r="S296" i="1"/>
  <c r="S297" i="1"/>
  <c r="S298" i="1"/>
  <c r="S299" i="1"/>
  <c r="S300" i="1"/>
  <c r="S301" i="1"/>
  <c r="L27" i="9" a="1"/>
  <c r="L27" i="9" s="1"/>
  <c r="S302" i="1"/>
  <c r="S303" i="1"/>
  <c r="S304" i="1"/>
  <c r="S305" i="1"/>
  <c r="S306" i="1"/>
  <c r="S307" i="1"/>
  <c r="S308" i="1"/>
  <c r="S309" i="1"/>
  <c r="S310" i="1"/>
  <c r="S311" i="1"/>
  <c r="S312" i="1"/>
  <c r="S313" i="1"/>
  <c r="S314" i="1"/>
  <c r="S315" i="1"/>
  <c r="S317" i="1"/>
  <c r="S318" i="1"/>
  <c r="S319" i="1"/>
  <c r="S320" i="1"/>
  <c r="S321" i="1"/>
  <c r="S322" i="1"/>
  <c r="S323" i="1"/>
  <c r="S324" i="1"/>
  <c r="S325" i="1"/>
  <c r="S326" i="1"/>
  <c r="S327" i="1"/>
  <c r="S328" i="1"/>
  <c r="S329" i="1"/>
  <c r="S330" i="1"/>
  <c r="S332" i="1"/>
  <c r="S333" i="1"/>
  <c r="S334" i="1"/>
  <c r="S335" i="1"/>
  <c r="S336" i="1"/>
  <c r="S337" i="1"/>
  <c r="S338" i="1"/>
  <c r="S339" i="1"/>
  <c r="S340" i="1"/>
  <c r="S341" i="1"/>
  <c r="S342" i="1"/>
  <c r="S343" i="1"/>
  <c r="S344" i="1"/>
  <c r="S345" i="1"/>
  <c r="S346" i="1"/>
  <c r="S347" i="1"/>
  <c r="S348" i="1"/>
  <c r="S349" i="1"/>
  <c r="S350" i="1"/>
  <c r="S351" i="1"/>
  <c r="S352" i="1"/>
  <c r="S353" i="1"/>
  <c r="S354" i="1"/>
  <c r="S355" i="1"/>
  <c r="S356" i="1"/>
  <c r="S357" i="1"/>
  <c r="S358" i="1"/>
  <c r="S359" i="1"/>
  <c r="S360" i="1"/>
  <c r="S361" i="1"/>
  <c r="S362" i="1"/>
  <c r="S363" i="1"/>
  <c r="S364" i="1"/>
  <c r="S365" i="1"/>
  <c r="S366" i="1"/>
  <c r="S367" i="1"/>
  <c r="S368" i="1"/>
  <c r="S369" i="1"/>
  <c r="S370" i="1"/>
  <c r="S371" i="1"/>
  <c r="S372" i="1"/>
  <c r="S373" i="1"/>
  <c r="S374" i="1"/>
  <c r="S375" i="1"/>
  <c r="S376" i="1"/>
  <c r="S377" i="1"/>
  <c r="S378" i="1"/>
  <c r="S7" i="1"/>
  <c r="I24" i="9" a="1"/>
  <c r="I24" i="9" s="1"/>
  <c r="K21" i="9" a="1"/>
  <c r="K21" i="9" s="1"/>
  <c r="K22" i="9" a="1"/>
  <c r="K22" i="9" s="1"/>
  <c r="K23" i="9" a="1"/>
  <c r="K23" i="9" s="1"/>
  <c r="K24" i="9" a="1"/>
  <c r="K24" i="9" s="1"/>
  <c r="K25" i="9" a="1"/>
  <c r="K25" i="9" s="1"/>
  <c r="K26" i="9" a="1"/>
  <c r="K26" i="9" s="1"/>
  <c r="K27" i="9" a="1"/>
  <c r="K27" i="9" s="1"/>
  <c r="K28" i="9" a="1"/>
  <c r="K28" i="9" s="1"/>
  <c r="K29" i="9" a="1"/>
  <c r="K29" i="9" s="1"/>
  <c r="K20" i="9" a="1"/>
  <c r="K20" i="9" s="1"/>
  <c r="H21" i="9" a="1"/>
  <c r="H21" i="9" s="1"/>
  <c r="H22" i="9" a="1"/>
  <c r="H22" i="9" s="1"/>
  <c r="H23" i="9" a="1"/>
  <c r="H23" i="9" s="1"/>
  <c r="H24" i="9" a="1"/>
  <c r="H24" i="9" s="1"/>
  <c r="H25" i="9" a="1"/>
  <c r="H25" i="9" s="1"/>
  <c r="H26" i="9" a="1"/>
  <c r="H26" i="9" s="1"/>
  <c r="H27" i="9" a="1"/>
  <c r="H27" i="9" s="1"/>
  <c r="H28" i="9" a="1"/>
  <c r="H28" i="9" s="1"/>
  <c r="H29" i="9" a="1"/>
  <c r="H29" i="9" s="1"/>
  <c r="H20" i="9" a="1"/>
  <c r="H20" i="9" s="1"/>
  <c r="E21" i="9" a="1"/>
  <c r="E21" i="9" s="1"/>
  <c r="P21" i="9" s="1"/>
  <c r="F21" i="9" a="1"/>
  <c r="F21" i="9" s="1"/>
  <c r="E22" i="9" a="1"/>
  <c r="E22" i="9" s="1"/>
  <c r="F22" i="9" a="1"/>
  <c r="F22" i="9" s="1"/>
  <c r="E23" i="9" a="1"/>
  <c r="E23" i="9" s="1"/>
  <c r="P23" i="9" s="1"/>
  <c r="F23" i="9" a="1"/>
  <c r="F23" i="9" s="1"/>
  <c r="E24" i="9" a="1"/>
  <c r="E24" i="9" s="1"/>
  <c r="P24" i="9" s="1"/>
  <c r="F24" i="9" a="1"/>
  <c r="F24" i="9" s="1"/>
  <c r="E25" i="9" a="1"/>
  <c r="E25" i="9" s="1"/>
  <c r="F25" i="9" a="1"/>
  <c r="F25" i="9" s="1"/>
  <c r="E26" i="9" a="1"/>
  <c r="E26" i="9" s="1"/>
  <c r="P26" i="9" s="1"/>
  <c r="F26" i="9" a="1"/>
  <c r="F26" i="9" s="1"/>
  <c r="E27" i="9" a="1"/>
  <c r="E27" i="9" s="1"/>
  <c r="P27" i="9" s="1"/>
  <c r="F27" i="9" a="1"/>
  <c r="F27" i="9" s="1"/>
  <c r="E28" i="9" a="1"/>
  <c r="E28" i="9" s="1"/>
  <c r="F28" i="9" a="1"/>
  <c r="F28" i="9" s="1"/>
  <c r="E29" i="9" a="1"/>
  <c r="E29" i="9" s="1"/>
  <c r="P29" i="9" s="1"/>
  <c r="F29" i="9" a="1"/>
  <c r="F29" i="9" s="1"/>
  <c r="E20" i="9" a="1"/>
  <c r="E20" i="9" s="1"/>
  <c r="P20" i="9" s="1"/>
  <c r="F20" i="9" a="1"/>
  <c r="F20" i="9" s="1"/>
  <c r="L26" i="9" a="1"/>
  <c r="L26" i="9" s="1"/>
  <c r="I29" i="9" a="1"/>
  <c r="I29" i="9" s="1"/>
  <c r="I27" i="9" a="1"/>
  <c r="I27" i="9" s="1"/>
  <c r="L23" i="9" a="1"/>
  <c r="L23" i="9" s="1"/>
  <c r="L28" i="9" a="1"/>
  <c r="L28" i="9" s="1"/>
  <c r="L25" i="9" a="1"/>
  <c r="L25" i="9" s="1"/>
  <c r="I26" i="9" a="1"/>
  <c r="I26" i="9" s="1"/>
  <c r="I21" i="9" a="1"/>
  <c r="I21" i="9" s="1"/>
  <c r="I25" i="9" a="1"/>
  <c r="I25" i="9" s="1"/>
  <c r="L21" i="9" a="1"/>
  <c r="L21" i="9" s="1"/>
  <c r="I28" i="9" a="1"/>
  <c r="I28" i="9" s="1"/>
  <c r="L20" i="9" a="1"/>
  <c r="L20" i="9" s="1"/>
  <c r="L22" i="9" a="1"/>
  <c r="L22" i="9" s="1"/>
  <c r="L24" i="9" a="1"/>
  <c r="L24" i="9" s="1"/>
  <c r="L29" i="9" a="1"/>
  <c r="L29" i="9" s="1"/>
  <c r="I20" i="9" a="1"/>
  <c r="I20" i="9" s="1"/>
  <c r="I22" i="9" a="1"/>
  <c r="I22" i="9" s="1"/>
  <c r="I23" i="9" a="1"/>
  <c r="I23" i="9" s="1"/>
  <c r="N18" i="8"/>
  <c r="B8" i="7"/>
  <c r="B9" i="7"/>
  <c r="B10" i="7"/>
  <c r="B11" i="7"/>
  <c r="B12" i="7"/>
  <c r="B13" i="7"/>
  <c r="B14" i="7"/>
  <c r="B15" i="7"/>
  <c r="B16" i="7"/>
  <c r="B17" i="7"/>
  <c r="B18" i="7"/>
  <c r="B19" i="7"/>
  <c r="B20" i="7"/>
  <c r="B21" i="7"/>
  <c r="B22" i="7"/>
  <c r="B23" i="7"/>
  <c r="L22" i="10" a="1"/>
  <c r="L22" i="10" s="1"/>
  <c r="M22" i="10" s="1"/>
  <c r="L23" i="10" a="1"/>
  <c r="L23" i="10" s="1"/>
  <c r="M23" i="10" s="1"/>
  <c r="C21" i="9" a="1"/>
  <c r="C21" i="9" s="1"/>
  <c r="C22" i="9" a="1"/>
  <c r="C22" i="9" s="1"/>
  <c r="C23" i="9" a="1"/>
  <c r="C23" i="9" s="1"/>
  <c r="C24" i="9" a="1"/>
  <c r="C24" i="9" s="1"/>
  <c r="C25" i="9" a="1"/>
  <c r="C25" i="9" s="1"/>
  <c r="C26" i="9" a="1"/>
  <c r="C26" i="9" s="1"/>
  <c r="C27" i="9" a="1"/>
  <c r="C27" i="9" s="1"/>
  <c r="C28" i="9" a="1"/>
  <c r="C28" i="9" s="1"/>
  <c r="C29" i="9" a="1"/>
  <c r="C29" i="9" s="1"/>
  <c r="C20" i="9" a="1"/>
  <c r="C20" i="9" s="1"/>
  <c r="L24" i="10" a="1"/>
  <c r="L24" i="10" s="1"/>
  <c r="M24" i="10" s="1"/>
  <c r="L25" i="10" a="1"/>
  <c r="L25" i="10" s="1"/>
  <c r="M25" i="10" s="1"/>
  <c r="L26" i="10" a="1"/>
  <c r="L26" i="10" s="1"/>
  <c r="M26" i="10" s="1"/>
  <c r="L27" i="10" a="1"/>
  <c r="L27" i="10" s="1"/>
  <c r="M27" i="10" s="1"/>
  <c r="L28" i="10" a="1"/>
  <c r="L28" i="10" s="1"/>
  <c r="M28" i="10" s="1"/>
  <c r="L29" i="10" a="1"/>
  <c r="L29" i="10" s="1"/>
  <c r="M29" i="10" s="1"/>
  <c r="L30" i="10" a="1"/>
  <c r="L30" i="10" s="1"/>
  <c r="M30" i="10" s="1"/>
  <c r="L31" i="10" a="1"/>
  <c r="L31" i="10" s="1"/>
  <c r="M31" i="10" s="1"/>
  <c r="K23" i="10" a="1"/>
  <c r="K23" i="10" s="1"/>
  <c r="K24" i="10" a="1"/>
  <c r="K24" i="10" s="1"/>
  <c r="K25" i="10" a="1"/>
  <c r="K25" i="10" s="1"/>
  <c r="K26" i="10" a="1"/>
  <c r="K26" i="10" s="1"/>
  <c r="K27" i="10" a="1"/>
  <c r="K27" i="10" s="1"/>
  <c r="K28" i="10" a="1"/>
  <c r="K28" i="10" s="1"/>
  <c r="K29" i="10" a="1"/>
  <c r="K29" i="10" s="1"/>
  <c r="K30" i="10" a="1"/>
  <c r="K30" i="10" s="1"/>
  <c r="K31" i="10" a="1"/>
  <c r="K31" i="10" s="1"/>
  <c r="K22" i="10" a="1"/>
  <c r="K22" i="10" s="1"/>
  <c r="J23" i="10" a="1"/>
  <c r="J23" i="10" s="1"/>
  <c r="J24" i="10" a="1"/>
  <c r="J24" i="10" s="1"/>
  <c r="J25" i="10" a="1"/>
  <c r="J25" i="10" s="1"/>
  <c r="J26" i="10" a="1"/>
  <c r="J26" i="10" s="1"/>
  <c r="J27" i="10" a="1"/>
  <c r="J27" i="10" s="1"/>
  <c r="J28" i="10" a="1"/>
  <c r="J28" i="10" s="1"/>
  <c r="J29" i="10" a="1"/>
  <c r="J29" i="10" s="1"/>
  <c r="J30" i="10" a="1"/>
  <c r="J30" i="10" s="1"/>
  <c r="J31" i="10" a="1"/>
  <c r="J31" i="10" s="1"/>
  <c r="J22" i="10" a="1"/>
  <c r="J22" i="10" s="1"/>
  <c r="C23" i="10" a="1"/>
  <c r="C23" i="10" s="1"/>
  <c r="C24" i="10" a="1"/>
  <c r="C24" i="10" s="1"/>
  <c r="C25" i="10" a="1"/>
  <c r="C25" i="10" s="1"/>
  <c r="C26" i="10" a="1"/>
  <c r="C26" i="10" s="1"/>
  <c r="C27" i="10" a="1"/>
  <c r="C27" i="10" s="1"/>
  <c r="C28" i="10" a="1"/>
  <c r="C28" i="10" s="1"/>
  <c r="C29" i="10" a="1"/>
  <c r="C29" i="10" s="1"/>
  <c r="C30" i="10" a="1"/>
  <c r="C30" i="10" s="1"/>
  <c r="C31" i="10" a="1"/>
  <c r="C31" i="10" s="1"/>
  <c r="C22" i="10" a="1"/>
  <c r="C22" i="10" s="1"/>
  <c r="O21" i="9" a="1"/>
  <c r="O21" i="9" s="1"/>
  <c r="O22" i="9" a="1"/>
  <c r="O22" i="9" s="1"/>
  <c r="O23" i="9" a="1"/>
  <c r="O23" i="9" s="1"/>
  <c r="O24" i="9" a="1"/>
  <c r="O24" i="9" s="1"/>
  <c r="O25" i="9" a="1"/>
  <c r="O25" i="9" s="1"/>
  <c r="O26" i="9" a="1"/>
  <c r="O26" i="9" s="1"/>
  <c r="O27" i="9" a="1"/>
  <c r="O27" i="9" s="1"/>
  <c r="O28" i="9" a="1"/>
  <c r="O28" i="9" s="1"/>
  <c r="O29" i="9" a="1"/>
  <c r="O29" i="9" s="1"/>
  <c r="O20" i="9" a="1"/>
  <c r="O20" i="9" s="1"/>
  <c r="N21" i="9" a="1"/>
  <c r="N21" i="9" s="1"/>
  <c r="N22" i="9" a="1"/>
  <c r="N22" i="9" s="1"/>
  <c r="N23" i="9" a="1"/>
  <c r="N23" i="9" s="1"/>
  <c r="N24" i="9" a="1"/>
  <c r="N24" i="9" s="1"/>
  <c r="N25" i="9" a="1"/>
  <c r="N25" i="9" s="1"/>
  <c r="N26" i="9" a="1"/>
  <c r="N26" i="9" s="1"/>
  <c r="N27" i="9" a="1"/>
  <c r="N27" i="9" s="1"/>
  <c r="N28" i="9" a="1"/>
  <c r="N28" i="9" s="1"/>
  <c r="N29" i="9" a="1"/>
  <c r="N29" i="9" s="1"/>
  <c r="N20" i="9" a="1"/>
  <c r="N20" i="9" s="1"/>
  <c r="M21" i="9" a="1"/>
  <c r="M21" i="9" s="1"/>
  <c r="M22" i="9" a="1"/>
  <c r="M22" i="9" s="1"/>
  <c r="M23" i="9" a="1"/>
  <c r="M23" i="9" s="1"/>
  <c r="M24" i="9" a="1"/>
  <c r="M24" i="9" s="1"/>
  <c r="M25" i="9" a="1"/>
  <c r="M25" i="9" s="1"/>
  <c r="M26" i="9" a="1"/>
  <c r="M26" i="9" s="1"/>
  <c r="M27" i="9" a="1"/>
  <c r="M27" i="9" s="1"/>
  <c r="M28" i="9" a="1"/>
  <c r="M28" i="9" s="1"/>
  <c r="M29" i="9" a="1"/>
  <c r="M29" i="9" s="1"/>
  <c r="M20" i="9" a="1"/>
  <c r="M20" i="9" s="1"/>
  <c r="G23" i="10" l="1"/>
  <c r="P23" i="10" s="1"/>
  <c r="D25" i="10"/>
  <c r="G20" i="9"/>
  <c r="G23" i="9"/>
  <c r="G24" i="9"/>
  <c r="D21" i="9"/>
  <c r="D23" i="9"/>
  <c r="D31" i="10"/>
  <c r="D28" i="10"/>
  <c r="D27" i="10"/>
  <c r="D29" i="10"/>
  <c r="G27" i="10"/>
  <c r="Q27" i="10" s="1"/>
  <c r="D24" i="10"/>
  <c r="D22" i="10"/>
  <c r="D23" i="10"/>
  <c r="G24" i="10"/>
  <c r="R24" i="10" s="1"/>
  <c r="D26" i="10"/>
  <c r="G25" i="9"/>
  <c r="D27" i="9"/>
  <c r="P28" i="9"/>
  <c r="Q28" i="9" s="1"/>
  <c r="D28" i="9"/>
  <c r="J26" i="9"/>
  <c r="X26" i="9" s="1"/>
  <c r="J22" i="9"/>
  <c r="W22" i="9" s="1"/>
  <c r="D20" i="9"/>
  <c r="D26" i="9"/>
  <c r="G26" i="9"/>
  <c r="G28" i="9"/>
  <c r="D24" i="9"/>
  <c r="J21" i="9"/>
  <c r="W21" i="9" s="1"/>
  <c r="D29" i="9"/>
  <c r="Q24" i="9"/>
  <c r="R24" i="9" s="1"/>
  <c r="G29" i="9"/>
  <c r="G22" i="9"/>
  <c r="G27" i="9"/>
  <c r="D30" i="10"/>
  <c r="P22" i="9"/>
  <c r="Q22" i="9" s="1"/>
  <c r="D22" i="9"/>
  <c r="G21" i="9"/>
  <c r="P25" i="9"/>
  <c r="Q25" i="9" s="1"/>
  <c r="D25" i="9"/>
  <c r="G29" i="10"/>
  <c r="R29" i="10" s="1"/>
  <c r="Q20" i="9"/>
  <c r="R20" i="9" s="1"/>
  <c r="G31" i="10"/>
  <c r="P31" i="10" s="1"/>
  <c r="Q29" i="9"/>
  <c r="T29" i="9" s="1"/>
  <c r="Q23" i="9"/>
  <c r="T23" i="9" s="1"/>
  <c r="J24" i="9"/>
  <c r="V24" i="9" s="1"/>
  <c r="G25" i="10"/>
  <c r="R25" i="10" s="1"/>
  <c r="G28" i="10"/>
  <c r="R28" i="10" s="1"/>
  <c r="Q21" i="9"/>
  <c r="T21" i="9" s="1"/>
  <c r="G30" i="10"/>
  <c r="R30" i="10" s="1"/>
  <c r="J20" i="9"/>
  <c r="W20" i="9" s="1"/>
  <c r="J25" i="9"/>
  <c r="X25" i="9" s="1"/>
  <c r="G26" i="10"/>
  <c r="R26" i="10" s="1"/>
  <c r="J28" i="9"/>
  <c r="W28" i="9" s="1"/>
  <c r="J29" i="9"/>
  <c r="W29" i="9" s="1"/>
  <c r="Q27" i="9"/>
  <c r="S27" i="9" s="1"/>
  <c r="Q26" i="9"/>
  <c r="S26" i="9" s="1"/>
  <c r="J23" i="9"/>
  <c r="X23" i="9" s="1"/>
  <c r="J27" i="9"/>
  <c r="W27" i="9" s="1"/>
  <c r="G22" i="10"/>
  <c r="P22" i="10" s="1"/>
  <c r="R23" i="10" l="1"/>
  <c r="Q23" i="10"/>
  <c r="P29" i="10"/>
  <c r="X22" i="9"/>
  <c r="Q30" i="10"/>
  <c r="P30" i="10"/>
  <c r="W23" i="9"/>
  <c r="Q29" i="10"/>
  <c r="Q31" i="10"/>
  <c r="T26" i="9"/>
  <c r="T24" i="9"/>
  <c r="S24" i="9"/>
  <c r="V22" i="9"/>
  <c r="P27" i="10"/>
  <c r="R21" i="9"/>
  <c r="S21" i="9"/>
  <c r="W26" i="9"/>
  <c r="V26" i="9"/>
  <c r="Q26" i="10"/>
  <c r="R22" i="10"/>
  <c r="Q22" i="10"/>
  <c r="P26" i="10"/>
  <c r="Q28" i="10"/>
  <c r="P28" i="10"/>
  <c r="P24" i="10"/>
  <c r="Q24" i="10"/>
  <c r="R27" i="10"/>
  <c r="V21" i="9"/>
  <c r="V20" i="9"/>
  <c r="X21" i="9"/>
  <c r="R28" i="9"/>
  <c r="S28" i="9"/>
  <c r="T28" i="9"/>
  <c r="X20" i="9"/>
  <c r="V27" i="9"/>
  <c r="V28" i="9"/>
  <c r="W25" i="9"/>
  <c r="X27" i="9"/>
  <c r="S29" i="9"/>
  <c r="R29" i="9"/>
  <c r="V25" i="9"/>
  <c r="V29" i="9"/>
  <c r="X29" i="9"/>
  <c r="R31" i="10"/>
  <c r="T20" i="9"/>
  <c r="S20" i="9"/>
  <c r="R27" i="9"/>
  <c r="T27" i="9"/>
  <c r="R23" i="9"/>
  <c r="S23" i="9"/>
  <c r="T25" i="9"/>
  <c r="S25" i="9"/>
  <c r="R25" i="9"/>
  <c r="R22" i="9"/>
  <c r="S22" i="9"/>
  <c r="T22" i="9"/>
  <c r="V23" i="9"/>
  <c r="X28" i="9"/>
  <c r="X24" i="9"/>
  <c r="P25" i="10"/>
  <c r="Q25" i="10"/>
  <c r="W24" i="9"/>
  <c r="R26" i="9"/>
</calcChain>
</file>

<file path=xl/sharedStrings.xml><?xml version="1.0" encoding="utf-8"?>
<sst xmlns="http://schemas.openxmlformats.org/spreadsheetml/2006/main" count="2320" uniqueCount="632">
  <si>
    <t>Primary Substation Headroom</t>
  </si>
  <si>
    <t>Primary Substation</t>
  </si>
  <si>
    <t>Voltage (kV)</t>
  </si>
  <si>
    <t>BSP Group</t>
  </si>
  <si>
    <t>Primary Substation Location</t>
  </si>
  <si>
    <t>Demand Headroom (MW)</t>
  </si>
  <si>
    <t xml:space="preserve"> Generation Headroom - N-0 -(MW)</t>
  </si>
  <si>
    <t>Easting</t>
  </si>
  <si>
    <t>Northing</t>
  </si>
  <si>
    <t>Firm</t>
  </si>
  <si>
    <t>N-0</t>
  </si>
  <si>
    <t>Inverter Based</t>
  </si>
  <si>
    <t>ALBION ST</t>
  </si>
  <si>
    <t>ALSTON</t>
  </si>
  <si>
    <t>AMBLESIDE</t>
  </si>
  <si>
    <t>ANCOATS NORTH T11 &amp; T12</t>
  </si>
  <si>
    <t>ANCOATS NORTH T14</t>
  </si>
  <si>
    <t>ANNIE PIT</t>
  </si>
  <si>
    <t>ANSDELL</t>
  </si>
  <si>
    <t>ARDWICK</t>
  </si>
  <si>
    <t>ARNSIDE</t>
  </si>
  <si>
    <t>ASHTON (GOLBORNE)</t>
  </si>
  <si>
    <t>ASHTON (RIBBLE)</t>
  </si>
  <si>
    <t>ASHTON ON MERSEY</t>
  </si>
  <si>
    <t>ASHTON UNDER LYNE T11 &amp; T12</t>
  </si>
  <si>
    <t>ASHTON UNDER LYNE T13</t>
  </si>
  <si>
    <t>ASHWOOD DALE</t>
  </si>
  <si>
    <t>ASKAM</t>
  </si>
  <si>
    <t>ASKERTON CASTLE</t>
  </si>
  <si>
    <t>ASPATRIA</t>
  </si>
  <si>
    <t>ATHERTON TOWN CENTRE</t>
  </si>
  <si>
    <t>ATHLETIC ST</t>
  </si>
  <si>
    <t>AVENHAM</t>
  </si>
  <si>
    <t>BAGULEY</t>
  </si>
  <si>
    <t>BAMBER BRIDGE</t>
  </si>
  <si>
    <t>BARBARA ST</t>
  </si>
  <si>
    <t>BARROW</t>
  </si>
  <si>
    <t>BARTON DOCK RD</t>
  </si>
  <si>
    <t>BEDFORD</t>
  </si>
  <si>
    <t>BELGRAVE</t>
  </si>
  <si>
    <t>BENCHILL</t>
  </si>
  <si>
    <t>BENTHAM</t>
  </si>
  <si>
    <t>BISPHAM</t>
  </si>
  <si>
    <t>BLACKBULL</t>
  </si>
  <si>
    <t>BLACKBURN</t>
  </si>
  <si>
    <t>BLACKFRIARS</t>
  </si>
  <si>
    <t>BLACKLEY</t>
  </si>
  <si>
    <t>BLACKPOOL</t>
  </si>
  <si>
    <t>BOLLINGTON</t>
  </si>
  <si>
    <t>BOLTON BY BOWLAND</t>
  </si>
  <si>
    <t>BOLTON LE SANDS</t>
  </si>
  <si>
    <t>BOTANY BAY</t>
  </si>
  <si>
    <t>BOW LANE</t>
  </si>
  <si>
    <t>BOWATERS</t>
  </si>
  <si>
    <t>BOWDON</t>
  </si>
  <si>
    <t>BRADFORD</t>
  </si>
  <si>
    <t>BRADSHAWGATE</t>
  </si>
  <si>
    <t>BRAMHALL</t>
  </si>
  <si>
    <t>BRIDGEWATER</t>
  </si>
  <si>
    <t>BRINKSWAY</t>
  </si>
  <si>
    <t>BROADHEATH</t>
  </si>
  <si>
    <t>BROADWAY</t>
  </si>
  <si>
    <t>BUCKSHAW</t>
  </si>
  <si>
    <t>BURNLEY</t>
  </si>
  <si>
    <t>BURNLEY CENTRE</t>
  </si>
  <si>
    <t>BURNLEY NORTH</t>
  </si>
  <si>
    <t>BURROW BECK</t>
  </si>
  <si>
    <t>BURSCOUGH BRIDGE</t>
  </si>
  <si>
    <t>BURY TOWN CENTRE</t>
  </si>
  <si>
    <t>BUSHELL ST</t>
  </si>
  <si>
    <t>CAMPBELL ST</t>
  </si>
  <si>
    <t>CANNON ST</t>
  </si>
  <si>
    <t>CAPONTREE</t>
  </si>
  <si>
    <t>CARLETON</t>
  </si>
  <si>
    <t>CARLISLE NORTH</t>
  </si>
  <si>
    <t>CARR ST</t>
  </si>
  <si>
    <t>CASTLETON</t>
  </si>
  <si>
    <t>CATTERALL WATERWORKS</t>
  </si>
  <si>
    <t>CECIL ST</t>
  </si>
  <si>
    <t>CENTRAL MANCHESTER</t>
  </si>
  <si>
    <t>CHADDERTON</t>
  </si>
  <si>
    <t>CHAMBERHALL</t>
  </si>
  <si>
    <t>CHAPEL WHARF</t>
  </si>
  <si>
    <t>CHASSEN RD</t>
  </si>
  <si>
    <t>CHATSWORTH ST</t>
  </si>
  <si>
    <t>CHEADLE HEATH</t>
  </si>
  <si>
    <t>CHEADLE HULME</t>
  </si>
  <si>
    <t>CHEETHAM HILL</t>
  </si>
  <si>
    <t>CHESTER RD T11 &amp; T12</t>
  </si>
  <si>
    <t>CHESTER RD T13</t>
  </si>
  <si>
    <t>CHORLEY SOUTH</t>
  </si>
  <si>
    <t>CHORLTON</t>
  </si>
  <si>
    <t>CHURCH</t>
  </si>
  <si>
    <t>CLARENDON RD</t>
  </si>
  <si>
    <t>CLAUGHTON</t>
  </si>
  <si>
    <t>BLACKBURN RD CLAYTON</t>
  </si>
  <si>
    <t>CLEVELEYS</t>
  </si>
  <si>
    <t>CLIFTON JUNCTION</t>
  </si>
  <si>
    <t>CLOVER HILL</t>
  </si>
  <si>
    <t>COG LANE</t>
  </si>
  <si>
    <t>CONISTON</t>
  </si>
  <si>
    <t>COPSE RD</t>
  </si>
  <si>
    <t>COX GREEN</t>
  </si>
  <si>
    <t>CRAGGS ROW</t>
  </si>
  <si>
    <t>CROWN LANE</t>
  </si>
  <si>
    <t>CULCHETH</t>
  </si>
  <si>
    <t>CUTACRE</t>
  </si>
  <si>
    <t>DALTON</t>
  </si>
  <si>
    <t>DEANSGATE</t>
  </si>
  <si>
    <t>DENTON EAST</t>
  </si>
  <si>
    <t>DENTON WEST</t>
  </si>
  <si>
    <t>DIDSBURY</t>
  </si>
  <si>
    <t>DODGSON RD</t>
  </si>
  <si>
    <t>DOUGLAS ST</t>
  </si>
  <si>
    <t>DROYLSDEN EAST</t>
  </si>
  <si>
    <t>DUKINFIELD</t>
  </si>
  <si>
    <t>DUMERS LANE</t>
  </si>
  <si>
    <t>DUMPLINGTON</t>
  </si>
  <si>
    <t>EASTLANDS</t>
  </si>
  <si>
    <t>EASTON</t>
  </si>
  <si>
    <t>EGREMONT</t>
  </si>
  <si>
    <t>EMBLETON</t>
  </si>
  <si>
    <t>EXCHANGE ST</t>
  </si>
  <si>
    <t>FAILSWORTH</t>
  </si>
  <si>
    <t>FALLOWFIELD</t>
  </si>
  <si>
    <t>FARNWORTH</t>
  </si>
  <si>
    <t>FENISCOWLES</t>
  </si>
  <si>
    <t>FERODO</t>
  </si>
  <si>
    <t>FLAT LANE</t>
  </si>
  <si>
    <t>FREDERICK RD</t>
  </si>
  <si>
    <t>FUSEHILL</t>
  </si>
  <si>
    <t>GALE</t>
  </si>
  <si>
    <t>GARSTANG</t>
  </si>
  <si>
    <t>GATLEY</t>
  </si>
  <si>
    <t>GIDLOW</t>
  </si>
  <si>
    <t>GILLSROW</t>
  </si>
  <si>
    <t>GLAXO</t>
  </si>
  <si>
    <t>GLOSSOP</t>
  </si>
  <si>
    <t>GOLBORNE</t>
  </si>
  <si>
    <t>GOWHOLE</t>
  </si>
  <si>
    <t>GRANE RD</t>
  </si>
  <si>
    <t>GRANGE</t>
  </si>
  <si>
    <t>GREAT HARWOOD</t>
  </si>
  <si>
    <t>GREEN LANE (ALTRINCHAM)</t>
  </si>
  <si>
    <t>GREEN LANE (HAZEL GROVE)</t>
  </si>
  <si>
    <t>GREEN ST T11</t>
  </si>
  <si>
    <t>GREEN ST T12 &amp; T13</t>
  </si>
  <si>
    <t>GREENFIELD</t>
  </si>
  <si>
    <t>GREENHILL</t>
  </si>
  <si>
    <t>GRIFFIN</t>
  </si>
  <si>
    <t>HADFIELD</t>
  </si>
  <si>
    <t>HALL CROSS</t>
  </si>
  <si>
    <t>HANDFORTH</t>
  </si>
  <si>
    <t>HANGING BRIDGE</t>
  </si>
  <si>
    <t>HAREHOLME</t>
  </si>
  <si>
    <t>HARPURHEY</t>
  </si>
  <si>
    <t>HARWOOD</t>
  </si>
  <si>
    <t>HATTERSLEY</t>
  </si>
  <si>
    <t>HAVERTHWAITE</t>
  </si>
  <si>
    <t>HAWK GREEN</t>
  </si>
  <si>
    <t>HAYDOCK</t>
  </si>
  <si>
    <t>HDA NO1</t>
  </si>
  <si>
    <t>HDA NO2</t>
  </si>
  <si>
    <t>HEADY HILL</t>
  </si>
  <si>
    <t>HEAP BRIDGE</t>
  </si>
  <si>
    <t>HEASANDFORD</t>
  </si>
  <si>
    <t>HEATON MOOR</t>
  </si>
  <si>
    <t>HEATON NORRIS</t>
  </si>
  <si>
    <t>HELWITH BRIDGE</t>
  </si>
  <si>
    <t>HENSINGHAM</t>
  </si>
  <si>
    <t>HEYROD</t>
  </si>
  <si>
    <t>HEYSIDE</t>
  </si>
  <si>
    <t>HEYWOOD</t>
  </si>
  <si>
    <t>HIGHER MILL</t>
  </si>
  <si>
    <t>HIGHER WALTON</t>
  </si>
  <si>
    <t>HILL TOP T11 &amp; T12</t>
  </si>
  <si>
    <t>HILL TOP T13</t>
  </si>
  <si>
    <t>HINDLEY GREEN</t>
  </si>
  <si>
    <t>HOLLINWOOD</t>
  </si>
  <si>
    <t>HOLME RD</t>
  </si>
  <si>
    <t>HOLT ST</t>
  </si>
  <si>
    <t>HURST</t>
  </si>
  <si>
    <t>HUTTON END</t>
  </si>
  <si>
    <t>HYDE</t>
  </si>
  <si>
    <t>HYNDBURN RD</t>
  </si>
  <si>
    <t>INDIA ST</t>
  </si>
  <si>
    <t>INGLETON</t>
  </si>
  <si>
    <t>IRLAM</t>
  </si>
  <si>
    <t>JAMES ST</t>
  </si>
  <si>
    <t>KAY ST</t>
  </si>
  <si>
    <t>KENDAL</t>
  </si>
  <si>
    <t>KESWICK</t>
  </si>
  <si>
    <t>KINGSWAY</t>
  </si>
  <si>
    <t>KINKRY HILL</t>
  </si>
  <si>
    <t>KIRKBY LONSDALE</t>
  </si>
  <si>
    <t>KIRKBY MOOR</t>
  </si>
  <si>
    <t>KIRKBY STEPHEN</t>
  </si>
  <si>
    <t>KIRKBY THORE</t>
  </si>
  <si>
    <t>KIRKHALL LANE</t>
  </si>
  <si>
    <t>KITT GREEN</t>
  </si>
  <si>
    <t>KNOTT MILL</t>
  </si>
  <si>
    <t>LAMBERHEAD</t>
  </si>
  <si>
    <t>LANCASTER</t>
  </si>
  <si>
    <t>LANGLEY</t>
  </si>
  <si>
    <t>LANGROYD RD</t>
  </si>
  <si>
    <t>LEIGH</t>
  </si>
  <si>
    <t>LEVENSHULME</t>
  </si>
  <si>
    <t>LEYLAND NATIONAL</t>
  </si>
  <si>
    <t>LITTLE HULTON</t>
  </si>
  <si>
    <t>LITTLE SALKELD</t>
  </si>
  <si>
    <t>LITTLEBOROUGH</t>
  </si>
  <si>
    <t>LONGFORD BRIDGE</t>
  </si>
  <si>
    <t>LONGRIDGE</t>
  </si>
  <si>
    <t>LONGSIGHT</t>
  </si>
  <si>
    <t>LOSTOCK</t>
  </si>
  <si>
    <t>LOWER DARWEN</t>
  </si>
  <si>
    <t>LYONS RD</t>
  </si>
  <si>
    <t>MANCHESTER UNIVERSITY</t>
  </si>
  <si>
    <t>MARPLE</t>
  </si>
  <si>
    <t>MARTON</t>
  </si>
  <si>
    <t>MARYPORT</t>
  </si>
  <si>
    <t>MELLING</t>
  </si>
  <si>
    <t>MERESIDE</t>
  </si>
  <si>
    <t>MIDDLETON JUNCTION</t>
  </si>
  <si>
    <t>MIDWAY</t>
  </si>
  <si>
    <t>MILNROW</t>
  </si>
  <si>
    <t>MINTSFEET</t>
  </si>
  <si>
    <t>MONSALL</t>
  </si>
  <si>
    <t>MONTON</t>
  </si>
  <si>
    <t>MOORSIDE</t>
  </si>
  <si>
    <t>MORTON PARK</t>
  </si>
  <si>
    <t>MOSLEY RD</t>
  </si>
  <si>
    <t>MOSS LANE</t>
  </si>
  <si>
    <t>MOSS NOOK PRIMARY</t>
  </si>
  <si>
    <t>MOSS SIDE (Leyland)</t>
  </si>
  <si>
    <t>MOSS SIDE (Longsight)</t>
  </si>
  <si>
    <t>MOSSLEY</t>
  </si>
  <si>
    <t>MOUNT ST</t>
  </si>
  <si>
    <t>MUSGRAVE RD</t>
  </si>
  <si>
    <t>NELSON</t>
  </si>
  <si>
    <t>NEW MOSTON</t>
  </si>
  <si>
    <t>NEWBIGGIN ON LUNE</t>
  </si>
  <si>
    <t>NEWBY</t>
  </si>
  <si>
    <t>NEWTON</t>
  </si>
  <si>
    <t>NEWTON HEATH</t>
  </si>
  <si>
    <t>NEWTON LE WILLOWS</t>
  </si>
  <si>
    <t>NEWTONGATE T11 &amp; T12</t>
  </si>
  <si>
    <t>NEWTONGATE T13</t>
  </si>
  <si>
    <t>NORBRECK</t>
  </si>
  <si>
    <t>NORBURY</t>
  </si>
  <si>
    <t>NORTHENDEN</t>
  </si>
  <si>
    <t>NWGB PARTINGTON</t>
  </si>
  <si>
    <t>OFFERTON</t>
  </si>
  <si>
    <t>OPENSHAW</t>
  </si>
  <si>
    <t>ORMSKIRK</t>
  </si>
  <si>
    <t>PADIHAM</t>
  </si>
  <si>
    <t>PENDLETON</t>
  </si>
  <si>
    <t>PETTERIL BANK</t>
  </si>
  <si>
    <t>PHILLIPS LANE</t>
  </si>
  <si>
    <t>PICCADILLY</t>
  </si>
  <si>
    <t>PIMBO</t>
  </si>
  <si>
    <t>PIRELLI</t>
  </si>
  <si>
    <t>PORTWOOD</t>
  </si>
  <si>
    <t>POULTON</t>
  </si>
  <si>
    <t>POYNTON</t>
  </si>
  <si>
    <t>PREESALL</t>
  </si>
  <si>
    <t>PRESTON EAST</t>
  </si>
  <si>
    <t>PRESTON OLD RD</t>
  </si>
  <si>
    <t>PRESTWICH</t>
  </si>
  <si>
    <t>PRINGLE ST</t>
  </si>
  <si>
    <t>PRINNY HILL</t>
  </si>
  <si>
    <t>QUEENS PARK</t>
  </si>
  <si>
    <t>RADCLIFFE</t>
  </si>
  <si>
    <t>RANDAL ST</t>
  </si>
  <si>
    <t>RAWTENSTALL RD</t>
  </si>
  <si>
    <t>REDDISH VALE</t>
  </si>
  <si>
    <t>RIBBLETON</t>
  </si>
  <si>
    <t>RINGLEY</t>
  </si>
  <si>
    <t>RISLEY</t>
  </si>
  <si>
    <t>ROBERT HALL ST</t>
  </si>
  <si>
    <t>ROCHDALE CENTRAL</t>
  </si>
  <si>
    <t>ROMAN RD</t>
  </si>
  <si>
    <t>ROMILEY</t>
  </si>
  <si>
    <t>ROSSALL</t>
  </si>
  <si>
    <t>ROYTON</t>
  </si>
  <si>
    <t>SALE</t>
  </si>
  <si>
    <t>SALE MOOR</t>
  </si>
  <si>
    <t>SALFORD QUAYS</t>
  </si>
  <si>
    <t>SANDGATE</t>
  </si>
  <si>
    <t>SCARISBRICK</t>
  </si>
  <si>
    <t>SEBERGHAM</t>
  </si>
  <si>
    <t>SEDBERGH</t>
  </si>
  <si>
    <t>SELSMIRE</t>
  </si>
  <si>
    <t>SETTLE</t>
  </si>
  <si>
    <t>SEVEN STARS</t>
  </si>
  <si>
    <t>SHANNON ST SOUTH</t>
  </si>
  <si>
    <t>SHAP</t>
  </si>
  <si>
    <t>SHAW</t>
  </si>
  <si>
    <t>Siddick</t>
  </si>
  <si>
    <t>SILLOTH</t>
  </si>
  <si>
    <t>SKELMERSDALE</t>
  </si>
  <si>
    <t>SKELTON C</t>
  </si>
  <si>
    <t>SLIPWAY</t>
  </si>
  <si>
    <t>SNIPE</t>
  </si>
  <si>
    <t>S.E. MACCLESFIELD</t>
  </si>
  <si>
    <t>SOUTH PARK</t>
  </si>
  <si>
    <t>S.W. MACCLESFIELD</t>
  </si>
  <si>
    <t>SPA RD</t>
  </si>
  <si>
    <t>SPADEADAM 132/11KV</t>
  </si>
  <si>
    <t>SPOTLAND</t>
  </si>
  <si>
    <t>SPRING COTTAGE</t>
  </si>
  <si>
    <t>SPRING GARDEN ST 11kV</t>
  </si>
  <si>
    <t>SPRING GARDEN ST 6.6KV</t>
  </si>
  <si>
    <t>SQUIRES GATE</t>
  </si>
  <si>
    <t>ST ANNES</t>
  </si>
  <si>
    <t>ST MARYS</t>
  </si>
  <si>
    <t>ST MARYS ST</t>
  </si>
  <si>
    <t>ST THOMAS RD</t>
  </si>
  <si>
    <t>STAINBURN</t>
  </si>
  <si>
    <t>STANDISH</t>
  </si>
  <si>
    <t>STRANGEWAYS</t>
  </si>
  <si>
    <t>STRAWBERRY BANK</t>
  </si>
  <si>
    <t>STUART ST</t>
  </si>
  <si>
    <t>STUBBINS</t>
  </si>
  <si>
    <t>SWINTON</t>
  </si>
  <si>
    <t>TAME VALLEY</t>
  </si>
  <si>
    <t>TARDY GATE</t>
  </si>
  <si>
    <t>TARLETON</t>
  </si>
  <si>
    <t>THE HEIGHT</t>
  </si>
  <si>
    <t>THORNTON</t>
  </si>
  <si>
    <t>TOWNLEY ST</t>
  </si>
  <si>
    <t>TRAFFORD</t>
  </si>
  <si>
    <t>TRAFFORD PARK NORTH</t>
  </si>
  <si>
    <t>TRIMPELL</t>
  </si>
  <si>
    <t>TRINITY</t>
  </si>
  <si>
    <t>TULKETH</t>
  </si>
  <si>
    <t>ULVERSTON</t>
  </si>
  <si>
    <t>UNION RD</t>
  </si>
  <si>
    <t>UPHOLLAND</t>
  </si>
  <si>
    <t>URMSTON</t>
  </si>
  <si>
    <t>VICTORIA PARK</t>
  </si>
  <si>
    <t>WARBRECK</t>
  </si>
  <si>
    <t>WARDLEWORTH</t>
  </si>
  <si>
    <t>WARTON</t>
  </si>
  <si>
    <t>WATERHEAD</t>
  </si>
  <si>
    <t>WATERSWALLOWS</t>
  </si>
  <si>
    <t>WEASTE</t>
  </si>
  <si>
    <t>WERNETH</t>
  </si>
  <si>
    <t>WESLEY PLACE BACUP</t>
  </si>
  <si>
    <t>WEST DIDSBURY</t>
  </si>
  <si>
    <t>WESTGATE</t>
  </si>
  <si>
    <t>WESTHOUGHTON</t>
  </si>
  <si>
    <t>WESTLINTON</t>
  </si>
  <si>
    <t>WHALLEY</t>
  </si>
  <si>
    <t>WHALLEY RANGE</t>
  </si>
  <si>
    <t>WHASSET</t>
  </si>
  <si>
    <t>WHITTLE LE WOODS</t>
  </si>
  <si>
    <t>WHITWORTH</t>
  </si>
  <si>
    <t>WIGTON</t>
  </si>
  <si>
    <t>WILLOW HEY</t>
  </si>
  <si>
    <t>WILLOWBANK</t>
  </si>
  <si>
    <t>WILLOWHOLME</t>
  </si>
  <si>
    <t>WILMSLOW</t>
  </si>
  <si>
    <t>WINDERMERE</t>
  </si>
  <si>
    <t>WINIFRED RD</t>
  </si>
  <si>
    <t>WITHINGTON</t>
  </si>
  <si>
    <t>WITHYFOLD DRIVE</t>
  </si>
  <si>
    <t>WOODBINE ST</t>
  </si>
  <si>
    <t>WOODFIELD RD</t>
  </si>
  <si>
    <t>WOODHILL LANE</t>
  </si>
  <si>
    <t>WOODHOUSE PARK</t>
  </si>
  <si>
    <t>WOODLEY</t>
  </si>
  <si>
    <t>WOOLFOLD</t>
  </si>
  <si>
    <t>WORDSWORTH ST</t>
  </si>
  <si>
    <t>WORSLEY MESNES</t>
  </si>
  <si>
    <t>WRIGHTINGTON</t>
  </si>
  <si>
    <t>YEALAND</t>
  </si>
  <si>
    <t>MOSS NOOK</t>
  </si>
  <si>
    <t>PENRITH &amp; SHAP</t>
  </si>
  <si>
    <t>KENDAL (PARKSIDE RD)</t>
  </si>
  <si>
    <t>RED BANK</t>
  </si>
  <si>
    <t>STAINBURN &amp; SIDDICK</t>
  </si>
  <si>
    <t>LYTHAM</t>
  </si>
  <si>
    <t>RIBBLE</t>
  </si>
  <si>
    <t>HARTSHEAD-HEYROD</t>
  </si>
  <si>
    <t>BUXTON</t>
  </si>
  <si>
    <t>-</t>
  </si>
  <si>
    <t>ATHERTON</t>
  </si>
  <si>
    <t>BOLTON</t>
  </si>
  <si>
    <t>BARROW &amp; SANDGATE</t>
  </si>
  <si>
    <t>BARTON</t>
  </si>
  <si>
    <t>MACCLESFIELD</t>
  </si>
  <si>
    <t>LEYLAND</t>
  </si>
  <si>
    <t>ALTRINCHAM</t>
  </si>
  <si>
    <t>HAZEL GROVE</t>
  </si>
  <si>
    <t>BLOOM ST</t>
  </si>
  <si>
    <t>ADSWOOD</t>
  </si>
  <si>
    <t>BURY</t>
  </si>
  <si>
    <t>KEARSLEY LOCAL</t>
  </si>
  <si>
    <t>CARLISLE</t>
  </si>
  <si>
    <t>AGECROFT</t>
  </si>
  <si>
    <t>STRETFORD</t>
  </si>
  <si>
    <t>HUNCOAT</t>
  </si>
  <si>
    <t>DROYLSDEN</t>
  </si>
  <si>
    <t>NEW MILLS</t>
  </si>
  <si>
    <t>BELFIELD</t>
  </si>
  <si>
    <t>WIGAN</t>
  </si>
  <si>
    <t>ROSSENDALE</t>
  </si>
  <si>
    <t>PEEL</t>
  </si>
  <si>
    <t>VERNON PARK</t>
  </si>
  <si>
    <t>CARRINGTON BSP</t>
  </si>
  <si>
    <t>ORRELL</t>
  </si>
  <si>
    <t>ROCHDALE</t>
  </si>
  <si>
    <t>SOUTH MANCHESTER</t>
  </si>
  <si>
    <t>WHITEGATE</t>
  </si>
  <si>
    <t>STALYBRIDGE</t>
  </si>
  <si>
    <t>BOLD</t>
  </si>
  <si>
    <t>CARRINGTON</t>
  </si>
  <si>
    <t>KEARSLEY</t>
  </si>
  <si>
    <t>HEYSHAM</t>
  </si>
  <si>
    <t>BREDBURY</t>
  </si>
  <si>
    <t>BSP Headroom</t>
  </si>
  <si>
    <t>BSP</t>
  </si>
  <si>
    <t>BSP Coordinates</t>
  </si>
  <si>
    <t>Non Firm</t>
  </si>
  <si>
    <t>Connection Type</t>
  </si>
  <si>
    <t>No</t>
  </si>
  <si>
    <t>Distance (km)</t>
  </si>
  <si>
    <t>GSP / Site</t>
  </si>
  <si>
    <t>Capacity of Connected &amp; Contracted Connections (MW)</t>
  </si>
  <si>
    <t>Materiality Headroom (Part 5) (MW)</t>
  </si>
  <si>
    <t xml:space="preserve">Materiality Status </t>
  </si>
  <si>
    <t xml:space="preserve">Capacity in Project Progression / Modification Application </t>
  </si>
  <si>
    <t>Transmission FL Headroom (kA)</t>
  </si>
  <si>
    <t xml:space="preserve">Part 1 </t>
  </si>
  <si>
    <t>Part 2</t>
  </si>
  <si>
    <t>Part 3</t>
  </si>
  <si>
    <t>Part 4</t>
  </si>
  <si>
    <t>N/A</t>
  </si>
  <si>
    <t>B</t>
  </si>
  <si>
    <t>C</t>
  </si>
  <si>
    <t>PENRITH</t>
  </si>
  <si>
    <t>Synchronous - LV</t>
  </si>
  <si>
    <t>Synchronous - HV</t>
  </si>
  <si>
    <t>Synchronous</t>
  </si>
  <si>
    <t xml:space="preserve">Demand N-0 </t>
  </si>
  <si>
    <t xml:space="preserve">Generation Synchronous (LV) </t>
  </si>
  <si>
    <t>Generation Synchronous (HV)</t>
  </si>
  <si>
    <t>Generation Inverter Based</t>
  </si>
  <si>
    <t>Battery Energy Storage</t>
  </si>
  <si>
    <t>Demand Firm</t>
  </si>
  <si>
    <t>The connection of load which is secure for a first circuit outage.</t>
  </si>
  <si>
    <t>Generation such as diesel or gas turbines connected to the HV network through step up transformers.</t>
  </si>
  <si>
    <t>Generation such as diesel or gas turbines connected to the HV network directly i.e. without step up transformers.</t>
  </si>
  <si>
    <t>Generation such as diesel or gas turbines connected to the EHV network through step up transformers.</t>
  </si>
  <si>
    <t>Materiality Status</t>
  </si>
  <si>
    <t>The results given by this tool are based on high level approximations only. It should also be noted that the network may have changed since the last time the data was updated. As such, the outcome of a formal application may differ from the results given by this tool. For further information on how to interpret the data contained within this workbook please refer to the user guide embedded within the first tab.</t>
  </si>
  <si>
    <t xml:space="preserve">The Appendix G process aims to improve on the Statement of Works process by reducing timescales and facilitating greater transparency to the customer. Seventeen of ENWLs twenty GSPs have already converted to the Appendix G process and work is in progress to convert the three remaining sites. The above table summarises the Appendix G results of the GSPs which have already been converted from the Statement of Works process. 
Sites marked with an asterisk (*) are connected to the transmission network through the distribution network operated by SP Energy Networks. Appendix G submissions for these sites are made by SP Energy Networks on behalf of Electricity North West.
For Further information on how to interpret the information presented in this table please refer to the user guide embedded within the first tab of this workbook.
</t>
  </si>
  <si>
    <t>User Guide</t>
  </si>
  <si>
    <t xml:space="preserve">Map Data </t>
  </si>
  <si>
    <t>Inputs</t>
  </si>
  <si>
    <t>Connection Types</t>
  </si>
  <si>
    <t>With this tool we aim to provide our customers with information on where there is spare capacity for new developments to connect to our network without triggering reinforcement work. To aid our customers in interpreting the information contained within this tool we have produced a user guide which can be found below. Please note that the data presented in this tool is based on high level analysis and as such may differ from the results of a formal connection application. 
If your proposed development falls within an area with limited network capacity please contact us to discuss a possible solution. 
We will always to work with customers to overcome network constraints whether this is through traditional reinforcement or smart network solutions.</t>
  </si>
  <si>
    <t xml:space="preserve">Appendix G consists of 5 parts:
• Part 1 – Existing power stations already connected to our network.
• Part 2 – Power stations connected or contracted to connect to our network for which site specific requirements will apply e.g. power factor and controllability.
• Part 3 – Power stations connected or contracted to connect to our network for which interim restrictions on availability will apply. Site specific requirements e.g. power factor and controllability, will also apply. 
• Part 4 – Power stations contracted to connect to our network which are unable to connect until transmission works have been completed.
• Part 5 – Materiality headroom. This is a figure, determined by the transmission system operator, representing the available thermal capacity at the transmission system interface before a Modification Application is triggered. 
</t>
  </si>
  <si>
    <t>Process</t>
  </si>
  <si>
    <t>Parts 1 - 5</t>
  </si>
  <si>
    <t>11 kV &amp; 6.6 kV Connections</t>
  </si>
  <si>
    <t>33 kV Connections</t>
  </si>
  <si>
    <t xml:space="preserve">Use the controls to the left to find the nearest primary substations to your site. The results will be displayed in the table below. When the desired site capacity and connection type are entered an estimate of available headroom and connection feasibility will be displayed. The results are based on both local constraints and constraints at the associated BSP. </t>
  </si>
  <si>
    <t>Use the controls to the left to find the nearest BSP to your site. The results will be displayed in the table below. When the desired site capacity and connection type are entered an estimate of available headroom and connection feasibility will be displayed. It should be noted that the network assets surrounding your site may not be fed from the closest BSP.</t>
  </si>
  <si>
    <t>Appendix G Summary</t>
  </si>
  <si>
    <t>6.6</t>
  </si>
  <si>
    <t>11</t>
  </si>
  <si>
    <t xml:space="preserve"> Battery Storage Headroom N-0 -(MW)</t>
  </si>
  <si>
    <t xml:space="preserve"> Generation Headroom N-0 -(MW)</t>
  </si>
  <si>
    <t>BSP Location</t>
  </si>
  <si>
    <t>Capacity &gt;100% of headroom</t>
  </si>
  <si>
    <t>Capacity &lt;90% of headroom</t>
  </si>
  <si>
    <t>Capacity &gt;90% &amp; &lt; 100% of headroom</t>
  </si>
  <si>
    <t>Can Connect? (RAG)</t>
  </si>
  <si>
    <t>Capacity (MW)</t>
  </si>
  <si>
    <t>The connection of load which can be actively constrained off under outage conditions.</t>
  </si>
  <si>
    <t>Generation technologies connected by inverters this typically includes solar and wind generators .</t>
  </si>
  <si>
    <t>Inverter connected battery energy storage schemes.</t>
  </si>
  <si>
    <t>BCA Group (GSP)</t>
  </si>
  <si>
    <t>Transmission System Comment            (see tab 6 for more details)</t>
  </si>
  <si>
    <t>HARKER</t>
  </si>
  <si>
    <t xml:space="preserve">PENWORTHAM </t>
  </si>
  <si>
    <t>HUTTON</t>
  </si>
  <si>
    <t>KIRKBY</t>
  </si>
  <si>
    <t>WASHWAY FARM</t>
  </si>
  <si>
    <t>STANAH</t>
  </si>
  <si>
    <t>BOLD*</t>
  </si>
  <si>
    <t>Materiality Headroom (MW)</t>
  </si>
  <si>
    <t>Fault Level Headroom (kA)</t>
  </si>
  <si>
    <t>Transmission Constraints (App G)</t>
  </si>
  <si>
    <t>Distribution Network Capacity Capacity</t>
  </si>
  <si>
    <t>Please note that the value of headroom quoted by this tool is based on total capacity available for new connections not the maximum size of a single connection which can be much lower. It is normally not possible to accommodate a single connection of more than 40 MW at 33 kV. This is based on the typical load rating of items of plant such as circuit breakers, current transformers and cable terminations.</t>
  </si>
  <si>
    <t>Total Aggregated Developer Capacity Limit(MW)</t>
  </si>
  <si>
    <t>We now publish an interactive map on our website that contains the same information as contained within this tool.</t>
  </si>
  <si>
    <t>Click here to access the map.</t>
  </si>
  <si>
    <t>https://www.google.com/maps/d/viewer?mid=1wLVvNAtxF44PseqlxB-yZb4QiTLsY0T8&amp;ll=54.12391%2C-3.23018z=20?hl=en</t>
  </si>
  <si>
    <t>https://www.google.com/maps/d/viewer?mid=1wLVvNAtxF44PseqlxB-yZb4QiTLsY0T8&amp;ll=53.84897%2C-3.04054z=20?hl=en</t>
  </si>
  <si>
    <t>https://www.google.com/maps/d/viewer?mid=1wLVvNAtxF44PseqlxB-yZb4QiTLsY0T8&amp;ll=53.7592%2C-2.44764z=20?hl=en</t>
  </si>
  <si>
    <t>https://www.google.com/maps/d/viewer?mid=1wLVvNAtxF44PseqlxB-yZb4QiTLsY0T8&amp;ll=53.80944%2C-3.05179z=20?hl=en</t>
  </si>
  <si>
    <t>https://www.google.com/maps/d/viewer?mid=1wLVvNAtxF44PseqlxB-yZb4QiTLsY0T8&amp;ll=53.80624%2C-2.22125z=20?hl=en</t>
  </si>
  <si>
    <t>https://www.google.com/maps/d/viewer?mid=1wLVvNAtxF44PseqlxB-yZb4QiTLsY0T8&amp;ll=53.59783%2C-2.17663z=20?hl=en</t>
  </si>
  <si>
    <t>https://www.google.com/maps/d/viewer?mid=1wLVvNAtxF44PseqlxB-yZb4QiTLsY0T8&amp;ll=53.53127%2C-2.16481z=20?hl=en</t>
  </si>
  <si>
    <t>https://www.google.com/maps/d/viewer?mid=1wLVvNAtxF44PseqlxB-yZb4QiTLsY0T8&amp;ll=54.50354%2C-3.52919z=20?hl=en</t>
  </si>
  <si>
    <t>https://www.google.com/maps/d/viewer?mid=1wLVvNAtxF44PseqlxB-yZb4QiTLsY0T8&amp;ll=53.49066%2C-2.27698z=20?hl=en</t>
  </si>
  <si>
    <t>https://www.google.com/maps/d/viewer?mid=1wLVvNAtxF44PseqlxB-yZb4QiTLsY0T8&amp;ll=53.47498%2C-2.59493z=20?hl=en</t>
  </si>
  <si>
    <t>https://www.google.com/maps/d/viewer?mid=1wLVvNAtxF44PseqlxB-yZb4QiTLsY0T8&amp;ll=53.53936%2C-2.10308z=20?hl=en</t>
  </si>
  <si>
    <t>https://www.google.com/maps/d/viewer?mid=1wLVvNAtxF44PseqlxB-yZb4QiTLsY0T8&amp;ll=53.49638%2C-2.04169z=20?hl=en</t>
  </si>
  <si>
    <t>https://www.google.com/maps/d/viewer?mid=1wLVvNAtxF44PseqlxB-yZb4QiTLsY0T8&amp;ll=53.45264%2C-2.07376z=20?hl=en</t>
  </si>
  <si>
    <t>https://www.google.com/maps/d/viewer?mid=1wLVvNAtxF44PseqlxB-yZb4QiTLsY0T8&amp;ll=54.31969%2C-2.74168z=20?hl=en</t>
  </si>
  <si>
    <t>https://www.google.com/maps/d/viewer?mid=1wLVvNAtxF44PseqlxB-yZb4QiTLsY0T8&amp;ll=54.06622%2C-2.78639z=20?hl=en</t>
  </si>
  <si>
    <t>https://www.google.com/maps/d/viewer?mid=1wLVvNAtxF44PseqlxB-yZb4QiTLsY0T8&amp;ll=53.46086%2C-2.21901z=20?hl=en</t>
  </si>
  <si>
    <t>https://www.google.com/maps/d/viewer?mid=1wLVvNAtxF44PseqlxB-yZb4QiTLsY0T8&amp;ll=53.72038%2C-2.45999z=20?hl=en</t>
  </si>
  <si>
    <t>https://www.google.com/maps/d/viewer?mid=1wLVvNAtxF44PseqlxB-yZb4QiTLsY0T8&amp;ll=53.84299%2C-2.214z=20?hl=en</t>
  </si>
  <si>
    <t>https://www.google.com/maps/d/viewer?mid=1wLVvNAtxF44PseqlxB-yZb4QiTLsY0T8&amp;ll=53.79502%2C-2.32919z=20?hl=en</t>
  </si>
  <si>
    <t>https://www.google.com/maps/d/viewer?mid=1wLVvNAtxF44PseqlxB-yZb4QiTLsY0T8&amp;ll=53.79104%2C-2.6584z=20?hl=en</t>
  </si>
  <si>
    <t>https://www.google.com/maps/d/viewer?mid=1wLVvNAtxF44PseqlxB-yZb4QiTLsY0T8&amp;ll=53.61653%2C-2.16602z=20?hl=en</t>
  </si>
  <si>
    <t>https://www.google.com/maps/d/viewer?mid=1wLVvNAtxF44PseqlxB-yZb4QiTLsY0T8&amp;ll=53.56464%2C-2.11572z=20?hl=en</t>
  </si>
  <si>
    <t>https://www.google.com/maps/d/viewer?mid=1wLVvNAtxF44PseqlxB-yZb4QiTLsY0T8&amp;ll=53.42581%2C-2.31835z=20?hl=en</t>
  </si>
  <si>
    <t>https://www.google.com/maps/d/viewer?mid=1wLVvNAtxF44PseqlxB-yZb4QiTLsY0T8&amp;ll=54.66252%2C-3.54717z=20?hl=en</t>
  </si>
  <si>
    <t>https://www.google.com/maps/d/viewer?mid=1wLVvNAtxF44PseqlxB-yZb4QiTLsY0T8&amp;ll=53.56076%2C-2.79859z=20?hl=en</t>
  </si>
  <si>
    <t>https://www.google.com/maps/d/viewer?mid=1wLVvNAtxF44PseqlxB-yZb4QiTLsY0T8&amp;ll=53.48612%2C-2.19476z=20?hl=en</t>
  </si>
  <si>
    <t>https://www.google.com/maps/d/viewer?mid=1wLVvNAtxF44PseqlxB-yZb4QiTLsY0T8&amp;ll=53.8709%2C-3.00229z=20?hl=en</t>
  </si>
  <si>
    <t>https://www.google.com/maps/d/viewer?mid=1wLVvNAtxF44PseqlxB-yZb4QiTLsY0T8&amp;ll=54.1907%2C-3.11215z=20?hl=en</t>
  </si>
  <si>
    <t>https://www.google.com/maps/d/viewer?mid=1wLVvNAtxF44PseqlxB-yZb4QiTLsY0T8&amp;ll=53.42927%2C-2.25292z=20?hl=en</t>
  </si>
  <si>
    <t>https://www.google.com/maps/d/viewer?mid=1wLVvNAtxF44PseqlxB-yZb4QiTLsY0T8&amp;ll=53.55846%2C-2.51787z=20?hl=en</t>
  </si>
  <si>
    <t>https://www.google.com/maps/d/viewer?mid=1wLVvNAtxF44PseqlxB-yZb4QiTLsY0T8&amp;ll=53.61411%2C-2.70439z=20?hl=en</t>
  </si>
  <si>
    <t>https://www.google.com/maps/d/viewer?mid=1wLVvNAtxF44PseqlxB-yZb4QiTLsY0T8&amp;ll=53.39156%2C-2.16403z=20?hl=en</t>
  </si>
  <si>
    <t>https://www.google.com/maps/d/viewer?mid=1wLVvNAtxF44PseqlxB-yZb4QiTLsY0T8&amp;ll=53.51279%2C-2.29754z=20?hl=en</t>
  </si>
  <si>
    <t>https://www.google.com/maps/d/viewer?mid=1wLVvNAtxF44PseqlxB-yZb4QiTLsY0T8&amp;ll=53.39778%2C-2.35667z=20?hl=en</t>
  </si>
  <si>
    <t>https://www.google.com/maps/d/viewer?mid=1wLVvNAtxF44PseqlxB-yZb4QiTLsY0T8&amp;ll=53.51405%2C-2.51233z=20?hl=en</t>
  </si>
  <si>
    <t>https://www.google.com/maps/d/viewer?mid=1wLVvNAtxF44PseqlxB-yZb4QiTLsY0T8&amp;ll=53.47087%2C-2.35076z=20?hl=en</t>
  </si>
  <si>
    <t>https://www.google.com/maps/d/viewer?mid=1wLVvNAtxF44PseqlxB-yZb4QiTLsY0T8&amp;ll=53.62216%2C-2.13727z=20?hl=en</t>
  </si>
  <si>
    <t>https://www.google.com/maps/d/viewer?mid=1wLVvNAtxF44PseqlxB-yZb4QiTLsY0T8&amp;ll=53.47593%2C-2.23943z=20?hl=en</t>
  </si>
  <si>
    <t>https://www.google.com/maps/d/viewer?mid=1wLVvNAtxF44PseqlxB-yZb4QiTLsY0T8&amp;ll=53.59102%2C-2.42059z=20?hl=en</t>
  </si>
  <si>
    <t>https://www.google.com/maps/d/viewer?mid=1wLVvNAtxF44PseqlxB-yZb4QiTLsY0T8&amp;ll=53.5967%2C-2.29975z=20?hl=en</t>
  </si>
  <si>
    <t>https://www.google.com/maps/d/viewer?mid=1wLVvNAtxF44PseqlxB-yZb4QiTLsY0T8&amp;ll=53.27596%2C-1.885z=20?hl=en</t>
  </si>
  <si>
    <t>https://www.google.com/maps/d/viewer?mid=1wLVvNAtxF44PseqlxB-yZb4QiTLsY0T8&amp;ll=54.8993%2C-2.9589z=20?hl=en</t>
  </si>
  <si>
    <t>https://www.google.com/maps/d/viewer?mid=1wLVvNAtxF44PseqlxB-yZb4QiTLsY0T8&amp;ll=53.43349%2C-2.40648z=20?hl=en</t>
  </si>
  <si>
    <t>https://www.google.com/maps/d/viewer?mid=1wLVvNAtxF44PseqlxB-yZb4QiTLsY0T8&amp;ll=53.4802%2C-2.14954z=20?hl=en</t>
  </si>
  <si>
    <t>https://www.google.com/maps/d/viewer?mid=1wLVvNAtxF44PseqlxB-yZb4QiTLsY0T8&amp;ll=53.37854%2C-2.1319z=20?hl=en</t>
  </si>
  <si>
    <t>https://www.google.com/maps/d/viewer?mid=1wLVvNAtxF44PseqlxB-yZb4QiTLsY0T8&amp;ll=53.77521%2C-2.33688z=20?hl=en</t>
  </si>
  <si>
    <t>https://www.google.com/maps/d/viewer?mid=1wLVvNAtxF44PseqlxB-yZb4QiTLsY0T8&amp;ll=53.53905%2C-2.35884z=20?hl=en</t>
  </si>
  <si>
    <t>https://www.google.com/maps/d/viewer?mid=1wLVvNAtxF44PseqlxB-yZb4QiTLsY0T8&amp;ll=53.70478%2C-2.69663z=20?hl=en</t>
  </si>
  <si>
    <t>https://www.google.com/maps/d/viewer?mid=1wLVvNAtxF44PseqlxB-yZb4QiTLsY0T8&amp;ll=53.75633%2C-2.98215z=20?hl=en</t>
  </si>
  <si>
    <t>https://www.google.com/maps/d/viewer?mid=1wLVvNAtxF44PseqlxB-yZb4QiTLsY0T8&amp;ll=53.26811%2C-2.12063z=20?hl=en</t>
  </si>
  <si>
    <t>https://www.google.com/maps/d/viewer?mid=1wLVvNAtxF44PseqlxB-yZb4QiTLsY0T8&amp;ll=53.36201%2C-2.2408z=20?hl=en</t>
  </si>
  <si>
    <t>https://www.google.com/maps/d/viewer?mid=1wLVvNAtxF44PseqlxB-yZb4QiTLsY0T8&amp;ll=53.35237%2C-1.9844z=20?hl=en</t>
  </si>
  <si>
    <t>https://www.google.com/maps/d/viewer?mid=1wLVvNAtxF44PseqlxB-yZb4QiTLsY0T8&amp;ll=53.5356%2C-2.71374z=20?hl=en</t>
  </si>
  <si>
    <t>https://www.google.com/maps/d/viewer?mid=1wLVvNAtxF44PseqlxB-yZb4QiTLsY0T8&amp;ll=53.78114%2C-2.9776z=20?hl=en</t>
  </si>
  <si>
    <t>https://www.google.com/maps/d/viewer?mid=1wLVvNAtxF44PseqlxB-yZb4QiTLsY0T8&amp;ll=54.66637%2C-2.77723z=20?hl=en</t>
  </si>
  <si>
    <t>https://www.google.com/maps/d/viewer?mid=1wLVvNAtxF44PseqlxB-yZb4QiTLsY0T8&amp;ll=53.75725%2C-2.73184z=20?hl=en</t>
  </si>
  <si>
    <t>https://www.google.com/maps/d/viewer?mid=1wLVvNAtxF44PseqlxB-yZb4QiTLsY0T8&amp;ll=53.69402%2C-2.30041z=20?hl=en</t>
  </si>
  <si>
    <t>https://www.google.com/maps/d/viewer?mid=1wLVvNAtxF44PseqlxB-yZb4QiTLsY0T8&amp;ll=53.4523%2C-2.30113z=20?hl=en</t>
  </si>
  <si>
    <t>https://www.google.com/maps/d/viewer?mid=1wLVvNAtxF44PseqlxB-yZb4QiTLsY0T8&amp;ll=53.41552%2C-2.13492z=20?hl=en</t>
  </si>
  <si>
    <t>https://www.google.com/maps/d/viewer?mid=1wLVvNAtxF44PseqlxB-yZb4QiTLsY0T8&amp;ll=53.53645%2C-2.62967z=20?hl=en</t>
  </si>
  <si>
    <t>Key</t>
  </si>
  <si>
    <t>Headroom (MW)</t>
  </si>
  <si>
    <t>Enter Data</t>
  </si>
  <si>
    <t>Individual Circuit Capacity</t>
  </si>
  <si>
    <t>CB Rating</t>
  </si>
  <si>
    <t>Limiting factor</t>
  </si>
  <si>
    <t>Limiting factor: Headroom</t>
  </si>
  <si>
    <t>Limiting factor: Switchgear rating</t>
  </si>
  <si>
    <t>Suitable</t>
  </si>
  <si>
    <t>Unsuitable</t>
  </si>
  <si>
    <t>RAG</t>
  </si>
  <si>
    <t>Max Single circuit connection (MW)</t>
  </si>
  <si>
    <t>Transmission System Comment            
(see tab 6 for more details)</t>
  </si>
  <si>
    <t>Last Updated*</t>
  </si>
  <si>
    <t>* due to the infrequency of EHV plant replacement, switchgear ratings are checked quarterly</t>
  </si>
  <si>
    <t>Switchgear ratings checked</t>
  </si>
  <si>
    <t>The results given by this tool are based on high level approximations only. It should also be noted that the network may have changed since the last time the data was updated. As such, the outcome of a formal application may differ from the results given by this tool. For further information on how to interpret the data contained within this workbook please refer to the user guide embedded within the first tab.
 Please note that the value of headroom quoted by this tool is based on total capacity available for new connections, the column beside it shows the maximum size of a single connection, based on the on-site primary switchgear rating, which can be much lower. To reflect this the 'Can Connect?' RAG value is derived using the lowest of these two values.
It is normally not possible to accommodate a single connection of more than 7 MW at 11 kV or 6.6 kV, this is based on the typical load rating of items of plant such as circuit breakers, current transformers and cable terminations. It is possible that due to these addtional factors and the point of connection requested that the maximum connection size is lower than the values shown below.</t>
  </si>
  <si>
    <t>MVA</t>
  </si>
  <si>
    <t>WASHWAY FARM / KIRKBY</t>
  </si>
  <si>
    <t>PEEL ST</t>
  </si>
  <si>
    <t>Project Progression Update</t>
  </si>
  <si>
    <t>SAMLESBURY ENTERPRISE ZONE</t>
  </si>
  <si>
    <t>THORLEY LN</t>
  </si>
  <si>
    <t>D</t>
  </si>
  <si>
    <t>Substation</t>
  </si>
  <si>
    <t>Bold GSP (132)</t>
  </si>
  <si>
    <t>Bredbury (132)</t>
  </si>
  <si>
    <t>Carrington GSP (132)</t>
  </si>
  <si>
    <t>Harker / Hutton GSP (132)</t>
  </si>
  <si>
    <t>Heysham GSP (132)</t>
  </si>
  <si>
    <t>Kearsley GSP (132)</t>
  </si>
  <si>
    <t>Padiham (132)</t>
  </si>
  <si>
    <t>Penwortham East / Rochdale SGT 1 GSP (132)</t>
  </si>
  <si>
    <t>Penwortham West / Stanah GSP (132)</t>
  </si>
  <si>
    <t>Rochdale GSP (132)</t>
  </si>
  <si>
    <t>South Manchester GSP (132)</t>
  </si>
  <si>
    <t>Stalybridge GSP (132)</t>
  </si>
  <si>
    <t>Washway Farm / Kirkby GSP (132)</t>
  </si>
  <si>
    <t>Whitegate GSP (132)</t>
  </si>
  <si>
    <t>Harker ENWL SGTs 1 2 3A 4 / Hutton GSP GROUP</t>
  </si>
  <si>
    <t>HARKER / HUTTON</t>
  </si>
  <si>
    <t>PENWORTHAM EAST/ROCHDALE</t>
  </si>
  <si>
    <t>PENWORTHAM EAST / ROCHDALE</t>
  </si>
  <si>
    <t>PENWORTHAM WEST/STANAH</t>
  </si>
  <si>
    <t>PENWORTHAM WEST / STANAH</t>
  </si>
  <si>
    <t>Washway Farm GSP / Kirkby GSP GROUP</t>
  </si>
  <si>
    <t>GSP Headroom</t>
  </si>
  <si>
    <t>GSP</t>
  </si>
  <si>
    <t>GSP Group</t>
  </si>
  <si>
    <t>GSP Coordinates</t>
  </si>
  <si>
    <t>Demand Headroom (MVA)</t>
  </si>
  <si>
    <t>Firm (non inverter based)</t>
  </si>
  <si>
    <t>Non Firm (inverter based)</t>
  </si>
  <si>
    <t>CIRCLE SQ</t>
  </si>
  <si>
    <t>Longsight</t>
  </si>
  <si>
    <t>DICKINSON ST T11 &amp; T12</t>
  </si>
  <si>
    <t>Bloom St</t>
  </si>
  <si>
    <t>DICKINSON ST T13</t>
  </si>
  <si>
    <t>Stuart Street</t>
  </si>
  <si>
    <t>GOLBORNE T11 &amp; T12</t>
  </si>
  <si>
    <t>RIBBLESDALE T13 &amp; T14</t>
  </si>
  <si>
    <t>ST JOHNS</t>
  </si>
  <si>
    <t>Frederick Road</t>
  </si>
  <si>
    <t xml:space="preserve"> offer  signed  25/04/2025</t>
  </si>
  <si>
    <t>TBC</t>
  </si>
  <si>
    <r>
      <t xml:space="preserve">To aid understanding we have given each GSP a materiality status. The three status are:
</t>
    </r>
    <r>
      <rPr>
        <b/>
        <sz val="11"/>
        <color theme="1"/>
        <rFont val="Calibri"/>
        <family val="2"/>
        <scheme val="minor"/>
      </rPr>
      <t xml:space="preserve">
A.</t>
    </r>
    <r>
      <rPr>
        <sz val="11"/>
        <color theme="1"/>
        <rFont val="Calibri"/>
        <family val="2"/>
        <scheme val="minor"/>
      </rPr>
      <t xml:space="preserve"> The latest Appendix G return indicates that there is spare transmission system capacity at this location. 
</t>
    </r>
    <r>
      <rPr>
        <b/>
        <sz val="11"/>
        <color theme="1"/>
        <rFont val="Calibri"/>
        <family val="2"/>
        <scheme val="minor"/>
      </rPr>
      <t>B.</t>
    </r>
    <r>
      <rPr>
        <sz val="11"/>
        <color theme="1"/>
        <rFont val="Calibri"/>
        <family val="2"/>
        <scheme val="minor"/>
      </rPr>
      <t xml:space="preserve"> There is insufficient capacity to accommodate any further sites without undertaking transmission system work. To identify the scope of these works a Modification Application will be required. 
</t>
    </r>
    <r>
      <rPr>
        <b/>
        <sz val="11"/>
        <color theme="1"/>
        <rFont val="Calibri"/>
        <family val="2"/>
        <scheme val="minor"/>
      </rPr>
      <t>C.</t>
    </r>
    <r>
      <rPr>
        <sz val="11"/>
        <color theme="1"/>
        <rFont val="Calibri"/>
        <family val="2"/>
        <scheme val="minor"/>
      </rPr>
      <t xml:space="preserve"> There is insufficient capacity to accommodate any further connections without undertaking work on the transmission system. These works have already been identified and there are sites in project progression. New sites may still require a new Modification Application.
D.  There is insufficient capacity to accommodate any further connections without undertaking work on the transmission system. These works have already been identified and there are sites in project progression. New GSPs have now been trigged by the latest Project progression return by NESO. </t>
    </r>
  </si>
  <si>
    <t xml:space="preserve">Connections Reform </t>
  </si>
  <si>
    <t>Disclaimer</t>
  </si>
  <si>
    <t>Note that the capacities reported in the table above 
were true prior to the ongoing Connections Reform, 
hence only indicative. SP ENW will update the table 
after Connections Reform, likely in Q1 (2027).</t>
  </si>
  <si>
    <t>ALDERLEY &amp; CHELFORD</t>
  </si>
  <si>
    <t>MEDIPARK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</si>
</sst>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1"/>
      <color theme="0"/>
      <name val="Arial"/>
      <family val="2"/>
    </font>
    <font>
      <sz val="11"/>
      <name val="Calibri"/>
      <family val="2"/>
      <scheme val="minor"/>
    </font>
    <font>
      <sz val="11"/>
      <color theme="1"/>
      <name val="Calibri"/>
      <family val="2"/>
      <scheme val="minor"/>
    </font>
    <font>
      <sz val="10"/>
      <name val="Arial"/>
      <family val="2"/>
    </font>
    <font>
      <sz val="10"/>
      <color theme="1"/>
      <name val="Calibri"/>
      <family val="2"/>
      <scheme val="minor"/>
    </font>
    <font>
      <b/>
      <sz val="20"/>
      <color rgb="FF00245D"/>
      <name val="Calibri"/>
      <family val="2"/>
      <scheme val="minor"/>
    </font>
    <font>
      <b/>
      <sz val="22"/>
      <color rgb="FF00245D"/>
      <name val="Calibri"/>
      <family val="2"/>
      <scheme val="minor"/>
    </font>
    <font>
      <b/>
      <sz val="20"/>
      <color rgb="FF92D050"/>
      <name val="Calibri"/>
      <family val="2"/>
      <scheme val="minor"/>
    </font>
    <font>
      <sz val="18"/>
      <color rgb="FF00245D"/>
      <name val="Calibri"/>
      <family val="2"/>
      <scheme val="minor"/>
    </font>
    <font>
      <b/>
      <sz val="11"/>
      <color theme="1"/>
      <name val="Calibri"/>
      <family val="2"/>
      <scheme val="minor"/>
    </font>
    <font>
      <b/>
      <sz val="18"/>
      <color theme="0"/>
      <name val="Calibri"/>
      <family val="2"/>
      <scheme val="minor"/>
    </font>
    <font>
      <b/>
      <sz val="11"/>
      <color theme="0"/>
      <name val="Calibri"/>
      <family val="2"/>
      <scheme val="minor"/>
    </font>
    <font>
      <b/>
      <i/>
      <u/>
      <sz val="11"/>
      <color theme="0"/>
      <name val="Calibri"/>
      <family val="2"/>
      <scheme val="minor"/>
    </font>
    <font>
      <b/>
      <sz val="16"/>
      <color theme="0"/>
      <name val="Calibri"/>
      <family val="2"/>
      <scheme val="minor"/>
    </font>
    <font>
      <sz val="8"/>
      <name val="Calibri"/>
      <family val="2"/>
      <scheme val="minor"/>
    </font>
    <font>
      <sz val="12"/>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
      <sz val="10"/>
      <name val="Calibri"/>
      <family val="2"/>
      <scheme val="minor"/>
    </font>
    <font>
      <b/>
      <sz val="10"/>
      <color theme="0"/>
      <name val="Calibri"/>
      <family val="2"/>
      <scheme val="minor"/>
    </font>
    <font>
      <sz val="12"/>
      <name val="Calibri"/>
      <family val="2"/>
      <scheme val="minor"/>
    </font>
    <font>
      <sz val="11"/>
      <color rgb="FF000000"/>
      <name val="Calibri"/>
      <family val="2"/>
    </font>
    <font>
      <sz val="11"/>
      <color theme="1"/>
      <name val="Calibri"/>
      <family val="2"/>
    </font>
    <font>
      <sz val="8"/>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rgb="FF00245D"/>
        <bgColor indexed="64"/>
      </patternFill>
    </fill>
    <fill>
      <patternFill patternType="solid">
        <fgColor rgb="FFFF0000"/>
        <bgColor indexed="64"/>
      </patternFill>
    </fill>
    <fill>
      <patternFill patternType="solid">
        <fgColor rgb="FF00B050"/>
        <bgColor indexed="64"/>
      </patternFill>
    </fill>
    <fill>
      <patternFill patternType="solid">
        <fgColor rgb="FFFFC000"/>
        <bgColor indexed="64"/>
      </patternFill>
    </fill>
    <fill>
      <patternFill patternType="solid">
        <fgColor rgb="FFFFFF00"/>
        <bgColor indexed="64"/>
      </patternFill>
    </fill>
    <fill>
      <patternFill patternType="solid">
        <fgColor theme="0"/>
        <bgColor indexed="64"/>
      </patternFill>
    </fill>
    <fill>
      <patternFill patternType="solid">
        <fgColor rgb="FF002060"/>
        <bgColor indexed="64"/>
      </patternFill>
    </fill>
    <fill>
      <patternFill patternType="solid">
        <fgColor rgb="FFFFFFFF"/>
        <bgColor rgb="FF000000"/>
      </patternFill>
    </fill>
  </fills>
  <borders count="38">
    <border>
      <left/>
      <right/>
      <top/>
      <bottom/>
      <diagonal/>
    </border>
    <border>
      <left style="thin">
        <color rgb="FF00245D"/>
      </left>
      <right style="thin">
        <color rgb="FF00245D"/>
      </right>
      <top style="thin">
        <color rgb="FF00245D"/>
      </top>
      <bottom style="thin">
        <color rgb="FF00245D"/>
      </bottom>
      <diagonal/>
    </border>
    <border>
      <left style="thin">
        <color rgb="FF00245D"/>
      </left>
      <right/>
      <top style="thin">
        <color rgb="FF00245D"/>
      </top>
      <bottom style="thin">
        <color rgb="FF00245D"/>
      </bottom>
      <diagonal/>
    </border>
    <border>
      <left/>
      <right style="thin">
        <color rgb="FF00245D"/>
      </right>
      <top style="thin">
        <color rgb="FF00245D"/>
      </top>
      <bottom style="thin">
        <color rgb="FF00245D"/>
      </bottom>
      <diagonal/>
    </border>
    <border>
      <left/>
      <right/>
      <top style="thin">
        <color rgb="FF00245D"/>
      </top>
      <bottom style="thin">
        <color rgb="FF00245D"/>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245D"/>
      </right>
      <top/>
      <bottom style="thin">
        <color rgb="FF00245D"/>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rgb="FF00245D"/>
      </bottom>
      <diagonal/>
    </border>
    <border>
      <left style="thin">
        <color rgb="FF00245D"/>
      </left>
      <right/>
      <top style="thin">
        <color rgb="FF00245D"/>
      </top>
      <bottom/>
      <diagonal/>
    </border>
    <border>
      <left/>
      <right/>
      <top style="thin">
        <color rgb="FF00245D"/>
      </top>
      <bottom/>
      <diagonal/>
    </border>
    <border>
      <left/>
      <right style="thin">
        <color rgb="FF00245D"/>
      </right>
      <top style="thin">
        <color rgb="FF00245D"/>
      </top>
      <bottom/>
      <diagonal/>
    </border>
    <border>
      <left style="thin">
        <color rgb="FF00245D"/>
      </left>
      <right/>
      <top/>
      <bottom/>
      <diagonal/>
    </border>
    <border>
      <left/>
      <right style="thin">
        <color rgb="FF00245D"/>
      </right>
      <top/>
      <bottom/>
      <diagonal/>
    </border>
    <border>
      <left style="thin">
        <color rgb="FF00245D"/>
      </left>
      <right/>
      <top/>
      <bottom style="thin">
        <color rgb="FF00245D"/>
      </bottom>
      <diagonal/>
    </border>
    <border>
      <left/>
      <right/>
      <top/>
      <bottom style="thin">
        <color rgb="FF00245D"/>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rgb="FF00245D"/>
      </bottom>
      <diagonal/>
    </border>
    <border>
      <left/>
      <right style="thin">
        <color rgb="FF00245D"/>
      </right>
      <top style="thin">
        <color indexed="64"/>
      </top>
      <bottom style="thin">
        <color rgb="FF00245D"/>
      </bottom>
      <diagonal/>
    </border>
    <border>
      <left/>
      <right style="thin">
        <color rgb="FF00245D"/>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thin">
        <color indexed="64"/>
      </bottom>
      <diagonal/>
    </border>
    <border>
      <left style="thin">
        <color auto="1"/>
      </left>
      <right style="medium">
        <color auto="1"/>
      </right>
      <top/>
      <bottom style="thin">
        <color auto="1"/>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s>
  <cellStyleXfs count="10">
    <xf numFmtId="0" fontId="0" fillId="0" borderId="0"/>
    <xf numFmtId="0" fontId="17" fillId="0" borderId="0"/>
    <xf numFmtId="0" fontId="14" fillId="0" borderId="0"/>
    <xf numFmtId="0" fontId="18" fillId="0" borderId="0"/>
    <xf numFmtId="0" fontId="18" fillId="0" borderId="0"/>
    <xf numFmtId="0" fontId="18" fillId="0" borderId="0"/>
    <xf numFmtId="9" fontId="17" fillId="0" borderId="0" applyFont="0" applyFill="0" applyBorder="0" applyAlignment="0" applyProtection="0"/>
    <xf numFmtId="0" fontId="14" fillId="0" borderId="0"/>
    <xf numFmtId="0" fontId="17" fillId="0" borderId="0"/>
    <xf numFmtId="0" fontId="32" fillId="0" borderId="0" applyNumberFormat="0" applyFill="0" applyBorder="0" applyAlignment="0" applyProtection="0"/>
  </cellStyleXfs>
  <cellXfs count="181">
    <xf numFmtId="0" fontId="0" fillId="0" borderId="0" xfId="0"/>
    <xf numFmtId="0" fontId="19" fillId="2" borderId="0" xfId="0" applyFont="1" applyFill="1"/>
    <xf numFmtId="0" fontId="0" fillId="2" borderId="0" xfId="0" applyFill="1"/>
    <xf numFmtId="0" fontId="22" fillId="2" borderId="0" xfId="0" applyFont="1" applyFill="1" applyAlignment="1">
      <alignment horizontal="center"/>
    </xf>
    <xf numFmtId="0" fontId="19" fillId="2" borderId="0" xfId="0" applyFont="1" applyFill="1" applyAlignment="1">
      <alignment horizontal="left" vertical="center" wrapText="1"/>
    </xf>
    <xf numFmtId="0" fontId="19" fillId="2" borderId="0" xfId="0" applyFont="1" applyFill="1" applyAlignment="1">
      <alignment horizontal="center" vertical="center"/>
    </xf>
    <xf numFmtId="0" fontId="17" fillId="2" borderId="1" xfId="0" applyFont="1" applyFill="1" applyBorder="1" applyAlignment="1">
      <alignment horizontal="center"/>
    </xf>
    <xf numFmtId="0" fontId="17" fillId="2" borderId="1" xfId="0" applyFont="1" applyFill="1" applyBorder="1" applyAlignment="1">
      <alignment horizontal="center" vertical="top"/>
    </xf>
    <xf numFmtId="0" fontId="16" fillId="2" borderId="1" xfId="0" applyFont="1" applyFill="1" applyBorder="1" applyAlignment="1">
      <alignment horizontal="center" vertical="top"/>
    </xf>
    <xf numFmtId="0" fontId="17" fillId="2" borderId="0" xfId="1" applyFill="1"/>
    <xf numFmtId="0" fontId="21" fillId="2" borderId="0" xfId="0" applyFont="1" applyFill="1" applyAlignment="1">
      <alignment horizontal="center" vertical="center"/>
    </xf>
    <xf numFmtId="0" fontId="17" fillId="2" borderId="0" xfId="0" applyFont="1" applyFill="1" applyAlignment="1" applyProtection="1">
      <alignment horizontal="center"/>
      <protection locked="0"/>
    </xf>
    <xf numFmtId="0" fontId="17" fillId="2" borderId="1" xfId="0" applyFont="1" applyFill="1" applyBorder="1" applyAlignment="1">
      <alignment horizontal="center" vertical="center"/>
    </xf>
    <xf numFmtId="2" fontId="17" fillId="2" borderId="1" xfId="0" applyNumberFormat="1" applyFont="1" applyFill="1" applyBorder="1" applyAlignment="1">
      <alignment horizontal="center" vertical="center"/>
    </xf>
    <xf numFmtId="164" fontId="17" fillId="2" borderId="1" xfId="0" applyNumberFormat="1" applyFont="1" applyFill="1" applyBorder="1" applyAlignment="1">
      <alignment horizontal="center" vertical="center"/>
    </xf>
    <xf numFmtId="0" fontId="26" fillId="3" borderId="11" xfId="0" applyFont="1" applyFill="1" applyBorder="1" applyAlignment="1">
      <alignment horizontal="center" vertical="center"/>
    </xf>
    <xf numFmtId="0" fontId="26" fillId="3" borderId="7" xfId="0" applyFont="1" applyFill="1" applyBorder="1" applyAlignment="1">
      <alignment horizontal="center" vertical="center"/>
    </xf>
    <xf numFmtId="0" fontId="26" fillId="3" borderId="13" xfId="0" applyFont="1" applyFill="1" applyBorder="1" applyAlignment="1">
      <alignment horizontal="center" vertical="center"/>
    </xf>
    <xf numFmtId="0" fontId="16" fillId="2" borderId="1" xfId="1" applyFont="1" applyFill="1" applyBorder="1" applyAlignment="1">
      <alignment horizontal="left" vertical="center"/>
    </xf>
    <xf numFmtId="0" fontId="19" fillId="2" borderId="22" xfId="0" applyFont="1" applyFill="1" applyBorder="1"/>
    <xf numFmtId="0" fontId="19" fillId="2" borderId="23" xfId="0" applyFont="1" applyFill="1" applyBorder="1"/>
    <xf numFmtId="0" fontId="19" fillId="2" borderId="23" xfId="0" applyFont="1" applyFill="1" applyBorder="1" applyAlignment="1">
      <alignment vertical="center" wrapText="1"/>
    </xf>
    <xf numFmtId="0" fontId="19" fillId="2" borderId="24" xfId="0" applyFont="1" applyFill="1" applyBorder="1" applyAlignment="1">
      <alignment vertical="center" wrapText="1"/>
    </xf>
    <xf numFmtId="0" fontId="19" fillId="2" borderId="25" xfId="0" applyFont="1" applyFill="1" applyBorder="1" applyAlignment="1">
      <alignment vertical="center" wrapText="1"/>
    </xf>
    <xf numFmtId="0" fontId="19" fillId="2" borderId="10" xfId="0" applyFont="1" applyFill="1" applyBorder="1" applyAlignment="1">
      <alignment vertical="center" wrapText="1"/>
    </xf>
    <xf numFmtId="0" fontId="19" fillId="2" borderId="24" xfId="0" applyFont="1" applyFill="1" applyBorder="1"/>
    <xf numFmtId="0" fontId="19" fillId="2" borderId="25" xfId="0" applyFont="1" applyFill="1" applyBorder="1"/>
    <xf numFmtId="0" fontId="19" fillId="2" borderId="10" xfId="0" applyFont="1" applyFill="1" applyBorder="1"/>
    <xf numFmtId="0" fontId="19" fillId="6" borderId="5" xfId="0" applyFont="1" applyFill="1" applyBorder="1"/>
    <xf numFmtId="0" fontId="19" fillId="5" borderId="5" xfId="0" applyFont="1" applyFill="1" applyBorder="1"/>
    <xf numFmtId="0" fontId="19" fillId="4" borderId="5" xfId="0" applyFont="1" applyFill="1" applyBorder="1"/>
    <xf numFmtId="0" fontId="26" fillId="3" borderId="5" xfId="0" applyFont="1" applyFill="1" applyBorder="1" applyAlignment="1">
      <alignment horizontal="left" vertical="center"/>
    </xf>
    <xf numFmtId="0" fontId="26" fillId="3" borderId="7" xfId="0" applyFont="1" applyFill="1" applyBorder="1" applyAlignment="1">
      <alignment horizontal="left" vertical="center"/>
    </xf>
    <xf numFmtId="0" fontId="17" fillId="2" borderId="12" xfId="0" applyFont="1" applyFill="1" applyBorder="1"/>
    <xf numFmtId="0" fontId="17" fillId="2" borderId="30" xfId="0" applyFont="1" applyFill="1" applyBorder="1"/>
    <xf numFmtId="0" fontId="17" fillId="2" borderId="28" xfId="0" applyFont="1" applyFill="1" applyBorder="1"/>
    <xf numFmtId="0" fontId="17" fillId="2" borderId="29" xfId="0" applyFont="1" applyFill="1" applyBorder="1"/>
    <xf numFmtId="0" fontId="17" fillId="2" borderId="0" xfId="0" applyFont="1" applyFill="1" applyAlignment="1">
      <alignment horizontal="justify" vertical="center" wrapText="1"/>
    </xf>
    <xf numFmtId="0" fontId="26" fillId="3" borderId="5" xfId="0" applyFont="1" applyFill="1" applyBorder="1" applyAlignment="1">
      <alignment vertical="center"/>
    </xf>
    <xf numFmtId="0" fontId="17" fillId="2" borderId="0" xfId="0" applyFont="1" applyFill="1" applyAlignment="1">
      <alignment vertical="center" wrapText="1"/>
    </xf>
    <xf numFmtId="2" fontId="31" fillId="2" borderId="5" xfId="0" applyNumberFormat="1" applyFont="1" applyFill="1" applyBorder="1" applyAlignment="1">
      <alignment horizontal="center" vertical="center"/>
    </xf>
    <xf numFmtId="2" fontId="19" fillId="2" borderId="0" xfId="0" applyNumberFormat="1" applyFont="1" applyFill="1"/>
    <xf numFmtId="0" fontId="26" fillId="3" borderId="16"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26" fillId="3" borderId="9" xfId="0" applyFont="1" applyFill="1" applyBorder="1" applyAlignment="1">
      <alignment horizontal="center" vertical="center"/>
    </xf>
    <xf numFmtId="0" fontId="17" fillId="2" borderId="5" xfId="0" applyFont="1" applyFill="1" applyBorder="1" applyAlignment="1" applyProtection="1">
      <alignment horizontal="center"/>
      <protection locked="0"/>
    </xf>
    <xf numFmtId="0" fontId="26" fillId="3" borderId="5" xfId="0" applyFont="1" applyFill="1" applyBorder="1" applyAlignment="1">
      <alignment horizontal="center" vertical="center"/>
    </xf>
    <xf numFmtId="0" fontId="26" fillId="3" borderId="12" xfId="0" applyFont="1" applyFill="1" applyBorder="1" applyAlignment="1">
      <alignment horizontal="left" vertical="center"/>
    </xf>
    <xf numFmtId="0" fontId="26" fillId="3" borderId="27" xfId="0" applyFont="1" applyFill="1" applyBorder="1" applyAlignment="1">
      <alignment horizontal="left" vertical="center"/>
    </xf>
    <xf numFmtId="0" fontId="17" fillId="2" borderId="13" xfId="0" applyFont="1" applyFill="1" applyBorder="1" applyAlignment="1" applyProtection="1">
      <alignment horizontal="center"/>
      <protection locked="0"/>
    </xf>
    <xf numFmtId="0" fontId="17" fillId="2" borderId="16" xfId="0" applyFont="1" applyFill="1" applyBorder="1" applyAlignment="1" applyProtection="1">
      <alignment horizontal="center"/>
      <protection locked="0"/>
    </xf>
    <xf numFmtId="0" fontId="17" fillId="2" borderId="16" xfId="0" applyFont="1" applyFill="1" applyBorder="1" applyAlignment="1" applyProtection="1">
      <alignment horizontal="center" vertical="center"/>
      <protection locked="0"/>
    </xf>
    <xf numFmtId="0" fontId="17" fillId="2" borderId="15" xfId="0" applyFont="1" applyFill="1" applyBorder="1" applyAlignment="1" applyProtection="1">
      <alignment horizontal="center" vertical="center"/>
      <protection locked="0"/>
    </xf>
    <xf numFmtId="0" fontId="32" fillId="2" borderId="1" xfId="9" applyFill="1" applyBorder="1" applyAlignment="1">
      <alignment horizontal="center" vertical="center"/>
    </xf>
    <xf numFmtId="0" fontId="12" fillId="2" borderId="1" xfId="0" applyFont="1" applyFill="1" applyBorder="1" applyAlignment="1">
      <alignment horizontal="center"/>
    </xf>
    <xf numFmtId="0" fontId="19" fillId="7" borderId="0" xfId="0" applyFont="1" applyFill="1"/>
    <xf numFmtId="164" fontId="0" fillId="8" borderId="31" xfId="0" applyNumberFormat="1" applyFill="1" applyBorder="1" applyAlignment="1">
      <alignment horizontal="center"/>
    </xf>
    <xf numFmtId="164" fontId="0" fillId="8" borderId="15" xfId="0" applyNumberFormat="1" applyFill="1" applyBorder="1" applyAlignment="1">
      <alignment horizontal="center"/>
    </xf>
    <xf numFmtId="164" fontId="0" fillId="8" borderId="32" xfId="0" applyNumberFormat="1" applyFill="1" applyBorder="1" applyAlignment="1">
      <alignment horizontal="center"/>
    </xf>
    <xf numFmtId="164" fontId="0" fillId="8" borderId="33" xfId="0" applyNumberFormat="1" applyFill="1" applyBorder="1" applyAlignment="1">
      <alignment horizontal="center"/>
    </xf>
    <xf numFmtId="164" fontId="0" fillId="8" borderId="34" xfId="0" applyNumberFormat="1" applyFill="1" applyBorder="1" applyAlignment="1">
      <alignment horizontal="center"/>
    </xf>
    <xf numFmtId="0" fontId="17" fillId="2" borderId="2" xfId="0" applyFont="1" applyFill="1" applyBorder="1" applyAlignment="1">
      <alignment horizontal="center"/>
    </xf>
    <xf numFmtId="0" fontId="0" fillId="2" borderId="5" xfId="0" applyFill="1" applyBorder="1" applyAlignment="1">
      <alignment horizontal="center"/>
    </xf>
    <xf numFmtId="164" fontId="17" fillId="2" borderId="2" xfId="0" applyNumberFormat="1" applyFont="1" applyFill="1" applyBorder="1" applyAlignment="1">
      <alignment horizontal="center" vertical="center"/>
    </xf>
    <xf numFmtId="164" fontId="17" fillId="2" borderId="5" xfId="0" applyNumberFormat="1" applyFont="1" applyFill="1" applyBorder="1" applyAlignment="1">
      <alignment horizontal="center" vertical="center"/>
    </xf>
    <xf numFmtId="0" fontId="25" fillId="3" borderId="0" xfId="0" applyFont="1" applyFill="1" applyAlignment="1">
      <alignment horizontal="left" vertical="center"/>
    </xf>
    <xf numFmtId="0" fontId="17" fillId="2" borderId="0" xfId="0" applyFont="1" applyFill="1"/>
    <xf numFmtId="0" fontId="19" fillId="2" borderId="11" xfId="0" applyFont="1" applyFill="1" applyBorder="1" applyAlignment="1">
      <alignment horizontal="left" vertical="center"/>
    </xf>
    <xf numFmtId="0" fontId="19" fillId="2" borderId="6" xfId="0" applyFont="1" applyFill="1" applyBorder="1" applyAlignment="1">
      <alignment horizontal="left" vertical="center"/>
    </xf>
    <xf numFmtId="0" fontId="19" fillId="2" borderId="5" xfId="0" applyFont="1" applyFill="1" applyBorder="1" applyAlignment="1">
      <alignment horizontal="center" vertical="center"/>
    </xf>
    <xf numFmtId="0" fontId="34" fillId="2" borderId="5" xfId="0" applyFont="1" applyFill="1" applyBorder="1" applyAlignment="1">
      <alignment horizontal="center" vertical="center" wrapText="1"/>
    </xf>
    <xf numFmtId="0" fontId="35" fillId="9" borderId="5" xfId="0" applyFont="1" applyFill="1" applyBorder="1" applyAlignment="1">
      <alignment horizontal="center" vertical="center"/>
    </xf>
    <xf numFmtId="0" fontId="19" fillId="2" borderId="0" xfId="0" applyFont="1" applyFill="1" applyAlignment="1">
      <alignment horizontal="center"/>
    </xf>
    <xf numFmtId="164" fontId="0" fillId="2" borderId="5" xfId="0" applyNumberFormat="1" applyFill="1" applyBorder="1" applyAlignment="1">
      <alignment horizontal="center"/>
    </xf>
    <xf numFmtId="0" fontId="9" fillId="2" borderId="1" xfId="0" applyFont="1" applyFill="1" applyBorder="1" applyAlignment="1">
      <alignment horizontal="center"/>
    </xf>
    <xf numFmtId="2" fontId="19" fillId="2" borderId="2" xfId="0" applyNumberFormat="1" applyFont="1" applyFill="1" applyBorder="1" applyAlignment="1">
      <alignment vertical="center" wrapText="1"/>
    </xf>
    <xf numFmtId="2" fontId="19" fillId="2" borderId="4" xfId="0" applyNumberFormat="1" applyFont="1" applyFill="1" applyBorder="1" applyAlignment="1">
      <alignment vertical="center" wrapText="1"/>
    </xf>
    <xf numFmtId="2" fontId="19" fillId="2" borderId="3" xfId="0" applyNumberFormat="1" applyFont="1" applyFill="1" applyBorder="1" applyAlignment="1">
      <alignment vertical="center" wrapText="1"/>
    </xf>
    <xf numFmtId="164" fontId="0" fillId="8" borderId="9" xfId="0" applyNumberFormat="1" applyFill="1" applyBorder="1" applyAlignment="1">
      <alignment horizontal="center"/>
    </xf>
    <xf numFmtId="164" fontId="16" fillId="2" borderId="1" xfId="5" applyNumberFormat="1" applyFont="1" applyFill="1" applyBorder="1" applyAlignment="1">
      <alignment horizontal="center" vertical="center"/>
    </xf>
    <xf numFmtId="0" fontId="16" fillId="2" borderId="1" xfId="5" applyFont="1" applyFill="1" applyBorder="1" applyAlignment="1">
      <alignment horizontal="center" vertical="center"/>
    </xf>
    <xf numFmtId="2" fontId="16" fillId="2" borderId="2" xfId="5" applyNumberFormat="1" applyFont="1" applyFill="1" applyBorder="1" applyAlignment="1">
      <alignment horizontal="center" vertical="center"/>
    </xf>
    <xf numFmtId="164" fontId="18" fillId="0" borderId="5" xfId="5" applyNumberFormat="1" applyBorder="1" applyAlignment="1">
      <alignment horizontal="left" vertical="center"/>
    </xf>
    <xf numFmtId="0" fontId="18" fillId="0" borderId="5" xfId="5" applyBorder="1"/>
    <xf numFmtId="0" fontId="18" fillId="0" borderId="5" xfId="5" applyBorder="1" applyAlignment="1">
      <alignment vertical="center"/>
    </xf>
    <xf numFmtId="0" fontId="0" fillId="0" borderId="5" xfId="0" applyBorder="1"/>
    <xf numFmtId="0" fontId="7" fillId="2" borderId="1" xfId="0" applyFont="1" applyFill="1" applyBorder="1" applyAlignment="1">
      <alignment horizontal="center"/>
    </xf>
    <xf numFmtId="0" fontId="38" fillId="10" borderId="34" xfId="0" applyFont="1" applyFill="1" applyBorder="1" applyAlignment="1">
      <alignment vertical="top"/>
    </xf>
    <xf numFmtId="0" fontId="38" fillId="10" borderId="37" xfId="0" applyFont="1" applyFill="1" applyBorder="1" applyAlignment="1">
      <alignment vertical="top"/>
    </xf>
    <xf numFmtId="0" fontId="6" fillId="2" borderId="1" xfId="0" applyFont="1" applyFill="1" applyBorder="1" applyAlignment="1">
      <alignment horizontal="center"/>
    </xf>
    <xf numFmtId="0" fontId="23" fillId="2" borderId="0" xfId="1" applyFont="1" applyFill="1" applyAlignment="1">
      <alignment horizontal="center" vertical="center"/>
    </xf>
    <xf numFmtId="0" fontId="23" fillId="2" borderId="0" xfId="0" applyFont="1" applyFill="1" applyAlignment="1">
      <alignment vertical="center"/>
    </xf>
    <xf numFmtId="0" fontId="0" fillId="2" borderId="0" xfId="0" applyFill="1" applyAlignment="1">
      <alignment vertical="top"/>
    </xf>
    <xf numFmtId="0" fontId="17" fillId="2" borderId="0" xfId="1" applyFill="1" applyAlignment="1">
      <alignment vertical="top" wrapText="1"/>
    </xf>
    <xf numFmtId="0" fontId="3" fillId="2" borderId="1" xfId="0" applyFont="1" applyFill="1" applyBorder="1" applyAlignment="1">
      <alignment horizontal="center"/>
    </xf>
    <xf numFmtId="0" fontId="3" fillId="2" borderId="1" xfId="0" applyFont="1" applyFill="1" applyBorder="1" applyAlignment="1">
      <alignment horizontal="center" vertical="top"/>
    </xf>
    <xf numFmtId="0" fontId="2" fillId="2" borderId="1" xfId="0" applyFont="1" applyFill="1" applyBorder="1" applyAlignment="1">
      <alignment horizontal="center" vertical="top"/>
    </xf>
    <xf numFmtId="0" fontId="34" fillId="2" borderId="13" xfId="0" applyFont="1" applyFill="1" applyBorder="1" applyAlignment="1">
      <alignment horizontal="center" vertical="center" wrapText="1"/>
    </xf>
    <xf numFmtId="0" fontId="34" fillId="2" borderId="27" xfId="0" applyFont="1" applyFill="1" applyBorder="1" applyAlignment="1">
      <alignment horizontal="center" vertical="center" wrapText="1"/>
    </xf>
    <xf numFmtId="0" fontId="34" fillId="2" borderId="14" xfId="0" applyFont="1" applyFill="1" applyBorder="1" applyAlignment="1">
      <alignment horizontal="center" vertical="center" wrapText="1"/>
    </xf>
    <xf numFmtId="0" fontId="34" fillId="2" borderId="16" xfId="0" applyFont="1" applyFill="1" applyBorder="1" applyAlignment="1">
      <alignment horizontal="center" vertical="center" wrapText="1"/>
    </xf>
    <xf numFmtId="0" fontId="34" fillId="2" borderId="0" xfId="0" applyFont="1" applyFill="1" applyAlignment="1">
      <alignment horizontal="center" vertical="center" wrapText="1"/>
    </xf>
    <xf numFmtId="0" fontId="34" fillId="2" borderId="17" xfId="0" applyFont="1" applyFill="1" applyBorder="1" applyAlignment="1">
      <alignment horizontal="center" vertical="center" wrapText="1"/>
    </xf>
    <xf numFmtId="0" fontId="26" fillId="3" borderId="5" xfId="0" applyFont="1" applyFill="1" applyBorder="1" applyAlignment="1">
      <alignment horizontal="center" vertical="center" wrapText="1"/>
    </xf>
    <xf numFmtId="14" fontId="36" fillId="2" borderId="7" xfId="0" applyNumberFormat="1" applyFont="1" applyFill="1" applyBorder="1" applyAlignment="1">
      <alignment horizontal="center" vertical="center" wrapText="1"/>
    </xf>
    <xf numFmtId="0" fontId="36" fillId="2" borderId="9" xfId="0" applyFont="1" applyFill="1" applyBorder="1" applyAlignment="1">
      <alignment horizontal="center" vertical="center" wrapText="1"/>
    </xf>
    <xf numFmtId="0" fontId="19" fillId="2" borderId="22" xfId="0" applyFont="1" applyFill="1" applyBorder="1" applyAlignment="1">
      <alignment horizontal="justify" vertical="center" wrapText="1"/>
    </xf>
    <xf numFmtId="0" fontId="19" fillId="2" borderId="0" xfId="0" applyFont="1" applyFill="1" applyAlignment="1">
      <alignment horizontal="justify" vertical="center" wrapText="1"/>
    </xf>
    <xf numFmtId="0" fontId="25" fillId="3" borderId="19" xfId="0" applyFont="1" applyFill="1" applyBorder="1" applyAlignment="1">
      <alignment horizontal="left" vertical="center"/>
    </xf>
    <xf numFmtId="0" fontId="25" fillId="3" borderId="20" xfId="0" applyFont="1" applyFill="1" applyBorder="1" applyAlignment="1">
      <alignment horizontal="left" vertical="center"/>
    </xf>
    <xf numFmtId="0" fontId="25" fillId="3" borderId="21" xfId="0" applyFont="1" applyFill="1" applyBorder="1" applyAlignment="1">
      <alignment horizontal="left" vertical="center"/>
    </xf>
    <xf numFmtId="0" fontId="26" fillId="3" borderId="13" xfId="0" applyFont="1" applyFill="1" applyBorder="1" applyAlignment="1">
      <alignment horizontal="center" vertical="center"/>
    </xf>
    <xf numFmtId="0" fontId="26" fillId="3" borderId="14" xfId="0" applyFont="1" applyFill="1" applyBorder="1" applyAlignment="1">
      <alignment horizontal="center" vertical="center"/>
    </xf>
    <xf numFmtId="0" fontId="26" fillId="3" borderId="16" xfId="0" applyFont="1" applyFill="1" applyBorder="1" applyAlignment="1">
      <alignment horizontal="center" vertical="center"/>
    </xf>
    <xf numFmtId="0" fontId="26" fillId="3" borderId="17"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26" xfId="0" applyFont="1" applyFill="1" applyBorder="1" applyAlignment="1">
      <alignment horizontal="center" vertical="center"/>
    </xf>
    <xf numFmtId="14" fontId="30" fillId="2" borderId="5" xfId="0" applyNumberFormat="1" applyFont="1" applyFill="1" applyBorder="1" applyAlignment="1">
      <alignment horizontal="center" vertical="center"/>
    </xf>
    <xf numFmtId="0" fontId="33" fillId="2" borderId="22" xfId="9" applyFont="1" applyFill="1" applyBorder="1" applyAlignment="1">
      <alignment horizontal="left"/>
    </xf>
    <xf numFmtId="0" fontId="33" fillId="2" borderId="0" xfId="9" applyFont="1" applyFill="1" applyBorder="1" applyAlignment="1">
      <alignment horizontal="left"/>
    </xf>
    <xf numFmtId="0" fontId="25" fillId="3" borderId="5" xfId="0" applyFont="1" applyFill="1" applyBorder="1" applyAlignment="1">
      <alignment horizontal="center" vertical="center"/>
    </xf>
    <xf numFmtId="0" fontId="25" fillId="3" borderId="5" xfId="0" applyFont="1" applyFill="1" applyBorder="1" applyAlignment="1">
      <alignment horizontal="center" vertical="center" wrapText="1"/>
    </xf>
    <xf numFmtId="0" fontId="26" fillId="3" borderId="8" xfId="0" applyFont="1" applyFill="1" applyBorder="1" applyAlignment="1">
      <alignment horizontal="center" vertical="center"/>
    </xf>
    <xf numFmtId="0" fontId="26" fillId="3" borderId="9" xfId="0" applyFont="1" applyFill="1" applyBorder="1" applyAlignment="1">
      <alignment horizontal="center" vertical="center"/>
    </xf>
    <xf numFmtId="0" fontId="26" fillId="3" borderId="8"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35" fillId="3" borderId="8" xfId="0" applyFont="1" applyFill="1" applyBorder="1" applyAlignment="1">
      <alignment horizontal="center" vertical="center" wrapText="1"/>
    </xf>
    <xf numFmtId="0" fontId="35" fillId="3" borderId="9" xfId="0" applyFont="1" applyFill="1" applyBorder="1" applyAlignment="1">
      <alignment horizontal="center" vertical="center" wrapText="1"/>
    </xf>
    <xf numFmtId="164" fontId="17" fillId="2" borderId="5" xfId="0" applyNumberFormat="1" applyFont="1" applyFill="1" applyBorder="1" applyAlignment="1">
      <alignment horizontal="center" vertical="center"/>
    </xf>
    <xf numFmtId="0" fontId="26" fillId="3" borderId="5" xfId="0" applyFont="1" applyFill="1" applyBorder="1" applyAlignment="1">
      <alignment horizontal="left" vertical="center"/>
    </xf>
    <xf numFmtId="0" fontId="25" fillId="3" borderId="11" xfId="0" applyFont="1" applyFill="1" applyBorder="1" applyAlignment="1">
      <alignment horizontal="left" vertical="center"/>
    </xf>
    <xf numFmtId="0" fontId="25" fillId="3" borderId="12" xfId="0" applyFont="1" applyFill="1" applyBorder="1" applyAlignment="1">
      <alignment horizontal="left" vertical="center"/>
    </xf>
    <xf numFmtId="0" fontId="25" fillId="3" borderId="6" xfId="0" applyFont="1" applyFill="1" applyBorder="1" applyAlignment="1">
      <alignment horizontal="left" vertical="center"/>
    </xf>
    <xf numFmtId="0" fontId="28" fillId="3" borderId="5" xfId="0" applyFont="1" applyFill="1" applyBorder="1" applyAlignment="1">
      <alignment horizontal="center" vertical="center" wrapText="1"/>
    </xf>
    <xf numFmtId="0" fontId="35" fillId="9" borderId="11" xfId="0" applyFont="1" applyFill="1" applyBorder="1" applyAlignment="1">
      <alignment horizontal="center" vertical="center"/>
    </xf>
    <xf numFmtId="0" fontId="35" fillId="9" borderId="6" xfId="0" applyFont="1" applyFill="1" applyBorder="1" applyAlignment="1">
      <alignment horizontal="center" vertical="center"/>
    </xf>
    <xf numFmtId="0" fontId="25" fillId="3" borderId="16" xfId="0" applyFont="1" applyFill="1" applyBorder="1" applyAlignment="1">
      <alignment horizontal="center" vertical="center"/>
    </xf>
    <xf numFmtId="0" fontId="25" fillId="3" borderId="0" xfId="0" applyFont="1" applyFill="1" applyAlignment="1">
      <alignment horizontal="center" vertical="center"/>
    </xf>
    <xf numFmtId="0" fontId="10" fillId="2" borderId="0" xfId="0" applyFont="1" applyFill="1" applyAlignment="1">
      <alignment horizontal="left" vertical="center" wrapText="1"/>
    </xf>
    <xf numFmtId="0" fontId="17" fillId="2" borderId="0" xfId="0" applyFont="1" applyFill="1" applyAlignment="1">
      <alignment horizontal="left" vertical="center" wrapText="1"/>
    </xf>
    <xf numFmtId="0" fontId="11" fillId="2" borderId="5" xfId="0" applyFont="1" applyFill="1" applyBorder="1" applyAlignment="1" applyProtection="1">
      <alignment horizontal="center" vertical="center"/>
      <protection locked="0"/>
    </xf>
    <xf numFmtId="0" fontId="19" fillId="2" borderId="11" xfId="0" applyFont="1" applyFill="1" applyBorder="1" applyAlignment="1">
      <alignment horizontal="left" vertical="center"/>
    </xf>
    <xf numFmtId="0" fontId="19" fillId="2" borderId="6" xfId="0" applyFont="1" applyFill="1" applyBorder="1" applyAlignment="1">
      <alignment horizontal="left" vertical="center"/>
    </xf>
    <xf numFmtId="0" fontId="8" fillId="2" borderId="5" xfId="0" applyFont="1" applyFill="1" applyBorder="1" applyAlignment="1" applyProtection="1">
      <alignment horizontal="center"/>
      <protection locked="0"/>
    </xf>
    <xf numFmtId="0" fontId="11" fillId="2" borderId="5" xfId="0" applyFont="1" applyFill="1" applyBorder="1" applyAlignment="1" applyProtection="1">
      <alignment horizontal="center"/>
      <protection locked="0"/>
    </xf>
    <xf numFmtId="0" fontId="10" fillId="2" borderId="5" xfId="0" applyFont="1" applyFill="1" applyBorder="1" applyAlignment="1">
      <alignment horizontal="center" vertical="center" wrapText="1"/>
    </xf>
    <xf numFmtId="0" fontId="27" fillId="2" borderId="0" xfId="0" applyFont="1" applyFill="1" applyAlignment="1">
      <alignment horizontal="center" vertical="center" wrapText="1"/>
    </xf>
    <xf numFmtId="0" fontId="19" fillId="2" borderId="0" xfId="0" applyFont="1" applyFill="1" applyAlignment="1">
      <alignment horizontal="justify" vertical="top" wrapText="1"/>
    </xf>
    <xf numFmtId="0" fontId="26" fillId="3" borderId="7"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25" fillId="3" borderId="12" xfId="0" applyFont="1" applyFill="1" applyBorder="1" applyAlignment="1">
      <alignment horizontal="center" vertical="center" wrapText="1"/>
    </xf>
    <xf numFmtId="0" fontId="25" fillId="3" borderId="6" xfId="0" applyFont="1" applyFill="1" applyBorder="1" applyAlignment="1">
      <alignment horizontal="center" vertical="center" wrapText="1"/>
    </xf>
    <xf numFmtId="164" fontId="17" fillId="2" borderId="1" xfId="0" applyNumberFormat="1" applyFont="1" applyFill="1" applyBorder="1" applyAlignment="1">
      <alignment horizontal="center" vertical="center"/>
    </xf>
    <xf numFmtId="0" fontId="26" fillId="3" borderId="13" xfId="0" applyFont="1" applyFill="1" applyBorder="1" applyAlignment="1">
      <alignment horizontal="center" vertical="center" wrapText="1"/>
    </xf>
    <xf numFmtId="0" fontId="26" fillId="3" borderId="14"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9" fillId="2" borderId="11" xfId="0" applyFont="1" applyFill="1" applyBorder="1" applyAlignment="1">
      <alignment horizontal="center"/>
    </xf>
    <xf numFmtId="0" fontId="19" fillId="2" borderId="6" xfId="0" applyFont="1" applyFill="1" applyBorder="1" applyAlignment="1">
      <alignment horizontal="center"/>
    </xf>
    <xf numFmtId="0" fontId="26" fillId="3" borderId="18" xfId="0" applyFont="1" applyFill="1" applyBorder="1" applyAlignment="1">
      <alignment horizontal="center" vertical="center" wrapText="1"/>
    </xf>
    <xf numFmtId="0" fontId="26" fillId="3" borderId="7" xfId="0" applyFont="1" applyFill="1" applyBorder="1" applyAlignment="1">
      <alignment horizontal="center" vertical="center"/>
    </xf>
    <xf numFmtId="0" fontId="26" fillId="3" borderId="18" xfId="0" applyFont="1" applyFill="1" applyBorder="1" applyAlignment="1">
      <alignment horizontal="center" vertical="center"/>
    </xf>
    <xf numFmtId="0" fontId="26" fillId="3" borderId="11" xfId="0" applyFont="1" applyFill="1" applyBorder="1" applyAlignment="1">
      <alignment horizontal="center" vertical="center"/>
    </xf>
    <xf numFmtId="0" fontId="26" fillId="3" borderId="6" xfId="0" applyFont="1" applyFill="1" applyBorder="1" applyAlignment="1">
      <alignment horizontal="center" vertical="center"/>
    </xf>
    <xf numFmtId="0" fontId="13" fillId="2" borderId="0" xfId="0" applyFont="1" applyFill="1" applyAlignment="1">
      <alignment horizontal="left" vertical="center" wrapText="1"/>
    </xf>
    <xf numFmtId="0" fontId="17" fillId="2" borderId="0" xfId="0" applyFont="1" applyFill="1" applyAlignment="1">
      <alignment horizontal="left" wrapText="1"/>
    </xf>
    <xf numFmtId="0" fontId="19" fillId="2" borderId="5" xfId="0" applyFont="1" applyFill="1" applyBorder="1" applyAlignment="1">
      <alignment horizontal="center" vertical="center" wrapText="1"/>
    </xf>
    <xf numFmtId="0" fontId="29" fillId="2" borderId="27" xfId="0" applyFont="1" applyFill="1" applyBorder="1" applyAlignment="1">
      <alignment horizontal="center" wrapText="1"/>
    </xf>
    <xf numFmtId="0" fontId="26" fillId="3" borderId="5" xfId="0" applyFont="1" applyFill="1" applyBorder="1" applyAlignment="1">
      <alignment horizontal="center" vertical="center"/>
    </xf>
    <xf numFmtId="0" fontId="25" fillId="3" borderId="5" xfId="0" applyFont="1" applyFill="1" applyBorder="1" applyAlignment="1">
      <alignment horizontal="left" vertical="center"/>
    </xf>
    <xf numFmtId="0" fontId="37" fillId="10" borderId="35" xfId="0" applyFont="1" applyFill="1" applyBorder="1" applyAlignment="1">
      <alignment horizontal="center" vertical="center"/>
    </xf>
    <xf numFmtId="0" fontId="38" fillId="10" borderId="36" xfId="0" applyFont="1" applyFill="1" applyBorder="1"/>
    <xf numFmtId="0" fontId="15" fillId="2" borderId="0" xfId="1" applyFont="1" applyFill="1" applyAlignment="1">
      <alignment horizontal="center" vertical="center"/>
    </xf>
    <xf numFmtId="0" fontId="20" fillId="2" borderId="0" xfId="1" applyFont="1" applyFill="1" applyAlignment="1">
      <alignment horizontal="center"/>
    </xf>
    <xf numFmtId="0" fontId="26" fillId="3" borderId="7" xfId="0" applyFont="1" applyFill="1" applyBorder="1" applyAlignment="1">
      <alignment horizontal="left" vertical="center"/>
    </xf>
    <xf numFmtId="0" fontId="4" fillId="2" borderId="0" xfId="1" applyFont="1" applyFill="1" applyAlignment="1">
      <alignment horizontal="left" vertical="top" wrapText="1"/>
    </xf>
    <xf numFmtId="0" fontId="17" fillId="2" borderId="0" xfId="1" applyFill="1" applyAlignment="1">
      <alignment horizontal="left" vertical="top"/>
    </xf>
    <xf numFmtId="0" fontId="5" fillId="2" borderId="0" xfId="1" applyFont="1" applyFill="1" applyAlignment="1">
      <alignment horizontal="justify" vertical="top" wrapText="1"/>
    </xf>
    <xf numFmtId="0" fontId="23" fillId="2" borderId="0" xfId="0" applyFont="1" applyFill="1" applyAlignment="1">
      <alignment horizontal="center" vertical="center"/>
    </xf>
    <xf numFmtId="0" fontId="17" fillId="2" borderId="0" xfId="1" applyFill="1" applyAlignment="1">
      <alignment horizontal="justify" vertical="top" wrapText="1"/>
    </xf>
  </cellXfs>
  <cellStyles count="10">
    <cellStyle name="Hyperlink" xfId="9" builtinId="8"/>
    <cellStyle name="Normal" xfId="0" builtinId="0"/>
    <cellStyle name="Normal 10" xfId="8" xr:uid="{00000000-0005-0000-0000-000001000000}"/>
    <cellStyle name="Normal 19" xfId="2" xr:uid="{00000000-0005-0000-0000-000002000000}"/>
    <cellStyle name="Normal 2" xfId="1" xr:uid="{00000000-0005-0000-0000-000003000000}"/>
    <cellStyle name="Normal 2 2" xfId="5" xr:uid="{00000000-0005-0000-0000-000004000000}"/>
    <cellStyle name="Normal 3" xfId="3" xr:uid="{00000000-0005-0000-0000-000005000000}"/>
    <cellStyle name="Normal 4" xfId="7" xr:uid="{00000000-0005-0000-0000-000006000000}"/>
    <cellStyle name="Normal 5" xfId="4" xr:uid="{00000000-0005-0000-0000-000007000000}"/>
    <cellStyle name="Percent 2" xfId="6" xr:uid="{00000000-0005-0000-0000-000008000000}"/>
  </cellStyles>
  <dxfs count="20">
    <dxf>
      <font>
        <color rgb="FF00B050"/>
      </font>
      <fill>
        <patternFill>
          <bgColor rgb="FF00B050"/>
        </patternFill>
      </fill>
    </dxf>
    <dxf>
      <font>
        <color rgb="FFFFC000"/>
      </font>
      <fill>
        <patternFill>
          <bgColor rgb="FFFFC000"/>
        </patternFill>
      </fill>
    </dxf>
    <dxf>
      <font>
        <color rgb="FFFF0000"/>
      </font>
      <fill>
        <patternFill>
          <bgColor rgb="FFFF0000"/>
        </patternFill>
      </fill>
    </dxf>
    <dxf>
      <font>
        <color theme="0" tint="-0.499984740745262"/>
      </font>
      <fill>
        <patternFill>
          <bgColor theme="0" tint="-0.499984740745262"/>
        </patternFill>
      </fill>
    </dxf>
    <dxf>
      <font>
        <color theme="0" tint="-0.499984740745262"/>
      </font>
      <fill>
        <patternFill>
          <bgColor theme="0" tint="-0.499984740745262"/>
        </patternFill>
      </fill>
    </dxf>
    <dxf>
      <font>
        <condense val="0"/>
        <extend val="0"/>
        <color rgb="FF9C0006"/>
      </font>
      <fill>
        <patternFill>
          <bgColor rgb="FFFFC7CE"/>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C000"/>
      </font>
      <fill>
        <patternFill>
          <bgColor rgb="FFFFC000"/>
        </patternFill>
      </fill>
    </dxf>
    <dxf>
      <font>
        <color rgb="FFFF0000"/>
      </font>
      <fill>
        <patternFill>
          <bgColor rgb="FFFF0000"/>
        </patternFill>
      </fill>
    </dxf>
    <dxf>
      <font>
        <color theme="1" tint="0.499984740745262"/>
      </font>
      <fill>
        <patternFill>
          <bgColor theme="0" tint="-0.499984740745262"/>
        </patternFill>
      </fill>
    </dxf>
    <dxf>
      <font>
        <color theme="0" tint="-0.499984740745262"/>
      </font>
      <fill>
        <patternFill>
          <bgColor theme="0" tint="-0.499984740745262"/>
        </patternFill>
      </fill>
    </dxf>
    <dxf>
      <font>
        <condense val="0"/>
        <extend val="0"/>
        <color rgb="FF9C0006"/>
      </font>
      <fill>
        <patternFill>
          <bgColor rgb="FFFFC7CE"/>
        </patternFill>
      </fill>
    </dxf>
    <dxf>
      <font>
        <color theme="9" tint="-0.24994659260841701"/>
      </font>
      <fill>
        <patternFill>
          <bgColor rgb="FFFFFED8"/>
        </patternFill>
      </fill>
    </dxf>
    <dxf>
      <font>
        <color rgb="FF00B050"/>
      </font>
      <fill>
        <patternFill>
          <bgColor theme="6" tint="0.79998168889431442"/>
        </patternFill>
      </fill>
    </dxf>
    <dxf>
      <font>
        <color rgb="FFFF0000"/>
      </font>
      <fill>
        <patternFill>
          <bgColor theme="5" tint="0.79998168889431442"/>
        </patternFill>
      </fill>
    </dxf>
    <dxf>
      <font>
        <color theme="9" tint="-0.24994659260841701"/>
      </font>
      <fill>
        <patternFill>
          <bgColor rgb="FFFFFED8"/>
        </patternFill>
      </fill>
    </dxf>
    <dxf>
      <font>
        <color rgb="FF00B050"/>
      </font>
      <fill>
        <patternFill>
          <bgColor theme="6" tint="0.79998168889431442"/>
        </patternFill>
      </fill>
    </dxf>
    <dxf>
      <font>
        <color rgb="FFFF0000"/>
      </font>
      <fill>
        <patternFill>
          <bgColor theme="5" tint="0.79998168889431442"/>
        </patternFill>
      </fill>
    </dxf>
  </dxfs>
  <tableStyles count="0" defaultTableStyle="TableStyleMedium9" defaultPivotStyle="PivotStyleLight16"/>
  <colors>
    <mruColors>
      <color rgb="FF00245D"/>
      <color rgb="FFFFFED8"/>
      <color rgb="FF7AC143"/>
      <color rgb="FFD8EDC9"/>
      <color rgb="FFBEE1A3"/>
      <color rgb="FF0046B8"/>
      <color rgb="FFAAD888"/>
      <color rgb="FFA1D47A"/>
      <color rgb="FFABCB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16564</xdr:colOff>
      <xdr:row>0</xdr:row>
      <xdr:rowOff>198781</xdr:rowOff>
    </xdr:from>
    <xdr:to>
      <xdr:col>4</xdr:col>
      <xdr:colOff>861003</xdr:colOff>
      <xdr:row>1</xdr:row>
      <xdr:rowOff>1193004</xdr:rowOff>
    </xdr:to>
    <xdr:grpSp>
      <xdr:nvGrpSpPr>
        <xdr:cNvPr id="13" name="Group 12">
          <a:extLst>
            <a:ext uri="{FF2B5EF4-FFF2-40B4-BE49-F238E27FC236}">
              <a16:creationId xmlns:a16="http://schemas.microsoft.com/office/drawing/2014/main" id="{00000000-0008-0000-0000-00000D000000}"/>
            </a:ext>
          </a:extLst>
        </xdr:cNvPr>
        <xdr:cNvGrpSpPr/>
      </xdr:nvGrpSpPr>
      <xdr:grpSpPr>
        <a:xfrm>
          <a:off x="147533" y="198781"/>
          <a:ext cx="2475595" cy="1196629"/>
          <a:chOff x="3606454" y="2320580"/>
          <a:chExt cx="2476113" cy="1193006"/>
        </a:xfrm>
      </xdr:grpSpPr>
      <xdr:sp macro="" textlink="">
        <xdr:nvSpPr>
          <xdr:cNvPr id="14" name="Rectangle 13">
            <a:extLst>
              <a:ext uri="{FF2B5EF4-FFF2-40B4-BE49-F238E27FC236}">
                <a16:creationId xmlns:a16="http://schemas.microsoft.com/office/drawing/2014/main" id="{00000000-0008-0000-0000-00000E000000}"/>
              </a:ext>
            </a:extLst>
          </xdr:cNvPr>
          <xdr:cNvSpPr/>
        </xdr:nvSpPr>
        <xdr:spPr>
          <a:xfrm>
            <a:off x="3606454" y="2320580"/>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15" name="Picture 14" descr="ENW-logo_white.png">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mc:AlternateContent xmlns:mc="http://schemas.openxmlformats.org/markup-compatibility/2006">
    <mc:Choice xmlns:a14="http://schemas.microsoft.com/office/drawing/2010/main" Requires="a14">
      <xdr:twoCellAnchor editAs="oneCell">
        <xdr:from>
          <xdr:col>10</xdr:col>
          <xdr:colOff>447675</xdr:colOff>
          <xdr:row>5</xdr:row>
          <xdr:rowOff>542925</xdr:rowOff>
        </xdr:from>
        <xdr:to>
          <xdr:col>12</xdr:col>
          <xdr:colOff>28575</xdr:colOff>
          <xdr:row>5</xdr:row>
          <xdr:rowOff>1228725</xdr:rowOff>
        </xdr:to>
        <xdr:sp macro="" textlink="">
          <xdr:nvSpPr>
            <xdr:cNvPr id="7186" name="Object 18" hidden="1">
              <a:extLst>
                <a:ext uri="{63B3BB69-23CF-44E3-9099-C40C66FF867C}">
                  <a14:compatExt spid="_x0000_s7186"/>
                </a:ext>
                <a:ext uri="{FF2B5EF4-FFF2-40B4-BE49-F238E27FC236}">
                  <a16:creationId xmlns:a16="http://schemas.microsoft.com/office/drawing/2014/main" id="{00000000-0008-0000-0000-000012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1415008</xdr:colOff>
      <xdr:row>1</xdr:row>
      <xdr:rowOff>1193006</xdr:rowOff>
    </xdr:to>
    <xdr:grpSp>
      <xdr:nvGrpSpPr>
        <xdr:cNvPr id="8" name="Group 7">
          <a:extLst>
            <a:ext uri="{FF2B5EF4-FFF2-40B4-BE49-F238E27FC236}">
              <a16:creationId xmlns:a16="http://schemas.microsoft.com/office/drawing/2014/main" id="{00000000-0008-0000-0100-000008000000}"/>
            </a:ext>
          </a:extLst>
        </xdr:cNvPr>
        <xdr:cNvGrpSpPr/>
      </xdr:nvGrpSpPr>
      <xdr:grpSpPr>
        <a:xfrm>
          <a:off x="146538" y="197827"/>
          <a:ext cx="2484739" cy="1193006"/>
          <a:chOff x="3614737" y="2328863"/>
          <a:chExt cx="2476113" cy="1193006"/>
        </a:xfrm>
      </xdr:grpSpPr>
      <xdr:sp macro="" textlink="">
        <xdr:nvSpPr>
          <xdr:cNvPr id="9" name="Rectangle 8">
            <a:extLst>
              <a:ext uri="{FF2B5EF4-FFF2-40B4-BE49-F238E27FC236}">
                <a16:creationId xmlns:a16="http://schemas.microsoft.com/office/drawing/2014/main" id="{00000000-0008-0000-0100-000009000000}"/>
              </a:ext>
            </a:extLst>
          </xdr:cNvPr>
          <xdr:cNvSpPr/>
        </xdr:nvSpPr>
        <xdr:spPr>
          <a:xfrm>
            <a:off x="3614737" y="2328863"/>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10" name="Picture 9" descr="ENW-logo_white.png">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986383</xdr:colOff>
      <xdr:row>1</xdr:row>
      <xdr:rowOff>1193006</xdr:rowOff>
    </xdr:to>
    <xdr:grpSp>
      <xdr:nvGrpSpPr>
        <xdr:cNvPr id="8" name="Group 7">
          <a:extLst>
            <a:ext uri="{FF2B5EF4-FFF2-40B4-BE49-F238E27FC236}">
              <a16:creationId xmlns:a16="http://schemas.microsoft.com/office/drawing/2014/main" id="{00000000-0008-0000-0200-000008000000}"/>
            </a:ext>
          </a:extLst>
        </xdr:cNvPr>
        <xdr:cNvGrpSpPr/>
      </xdr:nvGrpSpPr>
      <xdr:grpSpPr>
        <a:xfrm>
          <a:off x="140804" y="182217"/>
          <a:ext cx="2468970" cy="1193006"/>
          <a:chOff x="3614737" y="2328863"/>
          <a:chExt cx="2476113" cy="1193006"/>
        </a:xfrm>
      </xdr:grpSpPr>
      <xdr:sp macro="" textlink="">
        <xdr:nvSpPr>
          <xdr:cNvPr id="9" name="Rectangle 8">
            <a:extLst>
              <a:ext uri="{FF2B5EF4-FFF2-40B4-BE49-F238E27FC236}">
                <a16:creationId xmlns:a16="http://schemas.microsoft.com/office/drawing/2014/main" id="{00000000-0008-0000-0200-000009000000}"/>
              </a:ext>
            </a:extLst>
          </xdr:cNvPr>
          <xdr:cNvSpPr/>
        </xdr:nvSpPr>
        <xdr:spPr>
          <a:xfrm>
            <a:off x="3614737" y="2328863"/>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10" name="Picture 9" descr="ENW-logo_white.png">
            <a:extLst>
              <a:ext uri="{FF2B5EF4-FFF2-40B4-BE49-F238E27FC236}">
                <a16:creationId xmlns:a16="http://schemas.microsoft.com/office/drawing/2014/main" id="{00000000-0008-0000-0200-00000A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243433</xdr:colOff>
      <xdr:row>1</xdr:row>
      <xdr:rowOff>1193006</xdr:rowOff>
    </xdr:to>
    <xdr:grpSp>
      <xdr:nvGrpSpPr>
        <xdr:cNvPr id="8" name="Group 7">
          <a:extLst>
            <a:ext uri="{FF2B5EF4-FFF2-40B4-BE49-F238E27FC236}">
              <a16:creationId xmlns:a16="http://schemas.microsoft.com/office/drawing/2014/main" id="{00000000-0008-0000-0300-000008000000}"/>
            </a:ext>
          </a:extLst>
        </xdr:cNvPr>
        <xdr:cNvGrpSpPr/>
      </xdr:nvGrpSpPr>
      <xdr:grpSpPr>
        <a:xfrm>
          <a:off x="142875" y="161925"/>
          <a:ext cx="2481808" cy="1193006"/>
          <a:chOff x="3614737" y="2328863"/>
          <a:chExt cx="2476113" cy="1193006"/>
        </a:xfrm>
      </xdr:grpSpPr>
      <xdr:sp macro="" textlink="">
        <xdr:nvSpPr>
          <xdr:cNvPr id="9" name="Rectangle 8">
            <a:extLst>
              <a:ext uri="{FF2B5EF4-FFF2-40B4-BE49-F238E27FC236}">
                <a16:creationId xmlns:a16="http://schemas.microsoft.com/office/drawing/2014/main" id="{00000000-0008-0000-0300-000009000000}"/>
              </a:ext>
            </a:extLst>
          </xdr:cNvPr>
          <xdr:cNvSpPr/>
        </xdr:nvSpPr>
        <xdr:spPr>
          <a:xfrm>
            <a:off x="3614737" y="2328863"/>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10" name="Picture 9" descr="ENW-logo_white.png">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64840</xdr:colOff>
      <xdr:row>1</xdr:row>
      <xdr:rowOff>1193006</xdr:rowOff>
    </xdr:to>
    <xdr:grpSp>
      <xdr:nvGrpSpPr>
        <xdr:cNvPr id="5" name="Group 4">
          <a:extLst>
            <a:ext uri="{FF2B5EF4-FFF2-40B4-BE49-F238E27FC236}">
              <a16:creationId xmlns:a16="http://schemas.microsoft.com/office/drawing/2014/main" id="{00000000-0008-0000-0400-000005000000}"/>
            </a:ext>
          </a:extLst>
        </xdr:cNvPr>
        <xdr:cNvGrpSpPr/>
      </xdr:nvGrpSpPr>
      <xdr:grpSpPr>
        <a:xfrm>
          <a:off x="161925" y="161925"/>
          <a:ext cx="2474665" cy="1193006"/>
          <a:chOff x="3614737" y="2328863"/>
          <a:chExt cx="2476113" cy="1193006"/>
        </a:xfrm>
      </xdr:grpSpPr>
      <xdr:sp macro="" textlink="">
        <xdr:nvSpPr>
          <xdr:cNvPr id="6" name="Rectangle 5">
            <a:extLst>
              <a:ext uri="{FF2B5EF4-FFF2-40B4-BE49-F238E27FC236}">
                <a16:creationId xmlns:a16="http://schemas.microsoft.com/office/drawing/2014/main" id="{00000000-0008-0000-0400-000006000000}"/>
              </a:ext>
            </a:extLst>
          </xdr:cNvPr>
          <xdr:cNvSpPr/>
        </xdr:nvSpPr>
        <xdr:spPr>
          <a:xfrm>
            <a:off x="3614737" y="2328863"/>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7" name="Picture 6" descr="ENW-logo_white.png">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1</xdr:row>
      <xdr:rowOff>25400</xdr:rowOff>
    </xdr:from>
    <xdr:to>
      <xdr:col>2</xdr:col>
      <xdr:colOff>31750</xdr:colOff>
      <xdr:row>2</xdr:row>
      <xdr:rowOff>31750</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720436" y="188961"/>
          <a:ext cx="2553662" cy="1266728"/>
          <a:chOff x="3614737" y="2328863"/>
          <a:chExt cx="2476113" cy="1193006"/>
        </a:xfrm>
      </xdr:grpSpPr>
      <xdr:sp macro="" textlink="">
        <xdr:nvSpPr>
          <xdr:cNvPr id="3" name="Rectangle 2">
            <a:extLst>
              <a:ext uri="{FF2B5EF4-FFF2-40B4-BE49-F238E27FC236}">
                <a16:creationId xmlns:a16="http://schemas.microsoft.com/office/drawing/2014/main" id="{00000000-0008-0000-0500-000003000000}"/>
              </a:ext>
            </a:extLst>
          </xdr:cNvPr>
          <xdr:cNvSpPr/>
        </xdr:nvSpPr>
        <xdr:spPr>
          <a:xfrm>
            <a:off x="3614737" y="2328863"/>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4" name="Picture 3" descr="ENW-logo_white.png">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2558939</xdr:colOff>
      <xdr:row>1</xdr:row>
      <xdr:rowOff>1192661</xdr:rowOff>
    </xdr:to>
    <xdr:grpSp>
      <xdr:nvGrpSpPr>
        <xdr:cNvPr id="11" name="Group 10">
          <a:extLst>
            <a:ext uri="{FF2B5EF4-FFF2-40B4-BE49-F238E27FC236}">
              <a16:creationId xmlns:a16="http://schemas.microsoft.com/office/drawing/2014/main" id="{00000000-0008-0000-0600-00000B000000}"/>
            </a:ext>
          </a:extLst>
        </xdr:cNvPr>
        <xdr:cNvGrpSpPr/>
      </xdr:nvGrpSpPr>
      <xdr:grpSpPr>
        <a:xfrm>
          <a:off x="142875" y="190500"/>
          <a:ext cx="2558939" cy="1192661"/>
          <a:chOff x="3606454" y="2320580"/>
          <a:chExt cx="2476113" cy="1193006"/>
        </a:xfrm>
      </xdr:grpSpPr>
      <xdr:sp macro="" textlink="">
        <xdr:nvSpPr>
          <xdr:cNvPr id="12" name="Rectangle 11">
            <a:extLst>
              <a:ext uri="{FF2B5EF4-FFF2-40B4-BE49-F238E27FC236}">
                <a16:creationId xmlns:a16="http://schemas.microsoft.com/office/drawing/2014/main" id="{00000000-0008-0000-0600-00000C000000}"/>
              </a:ext>
            </a:extLst>
          </xdr:cNvPr>
          <xdr:cNvSpPr/>
        </xdr:nvSpPr>
        <xdr:spPr>
          <a:xfrm>
            <a:off x="3606454" y="2320580"/>
            <a:ext cx="2476113" cy="1193006"/>
          </a:xfrm>
          <a:prstGeom prst="rect">
            <a:avLst/>
          </a:prstGeom>
          <a:solidFill>
            <a:srgbClr val="00245D"/>
          </a:solidFill>
          <a:ln>
            <a:solidFill>
              <a:srgbClr val="00245D"/>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GB"/>
          </a:p>
        </xdr:txBody>
      </xdr:sp>
      <xdr:pic>
        <xdr:nvPicPr>
          <xdr:cNvPr id="13" name="Picture 12" descr="ENW-logo_white.png">
            <a:extLst>
              <a:ext uri="{FF2B5EF4-FFF2-40B4-BE49-F238E27FC236}">
                <a16:creationId xmlns:a16="http://schemas.microsoft.com/office/drawing/2014/main" id="{00000000-0008-0000-0600-00000D000000}"/>
              </a:ext>
            </a:extLst>
          </xdr:cNvPr>
          <xdr:cNvPicPr>
            <a:picLocks noChangeAspect="1"/>
          </xdr:cNvPicPr>
        </xdr:nvPicPr>
        <xdr:blipFill>
          <a:blip xmlns:r="http://schemas.openxmlformats.org/officeDocument/2006/relationships" r:embed="rId1" cstate="print"/>
          <a:stretch>
            <a:fillRect/>
          </a:stretch>
        </xdr:blipFill>
        <xdr:spPr>
          <a:xfrm>
            <a:off x="3838696" y="2507611"/>
            <a:ext cx="1991140" cy="876102"/>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wl.co.uk/get-connected/network-information/heatmap-too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sheetPr>
  <dimension ref="B1:P24"/>
  <sheetViews>
    <sheetView tabSelected="1" zoomScale="80" zoomScaleNormal="80" workbookViewId="0">
      <selection activeCell="N16" sqref="N16:N17"/>
    </sheetView>
  </sheetViews>
  <sheetFormatPr defaultColWidth="9.140625" defaultRowHeight="12.75" x14ac:dyDescent="0.2"/>
  <cols>
    <col min="1" max="1" width="2" style="1" bestFit="1" customWidth="1"/>
    <col min="2" max="2" width="3.85546875" style="1" customWidth="1"/>
    <col min="3" max="3" width="16.42578125" style="1" customWidth="1"/>
    <col min="4" max="4" width="4.140625" style="1" customWidth="1"/>
    <col min="5" max="5" width="16.140625" style="1" customWidth="1"/>
    <col min="6" max="6" width="2.85546875" style="1" customWidth="1"/>
    <col min="7" max="7" width="16" style="1" customWidth="1"/>
    <col min="8" max="8" width="19.140625" style="1" customWidth="1"/>
    <col min="9" max="9" width="12.140625" style="1" customWidth="1"/>
    <col min="10" max="10" width="5.5703125" style="1" customWidth="1"/>
    <col min="11" max="11" width="9.140625" style="1"/>
    <col min="12" max="12" width="10.140625" style="1" customWidth="1"/>
    <col min="13" max="13" width="7.140625" style="1" customWidth="1"/>
    <col min="14" max="14" width="29.140625" style="1" bestFit="1" customWidth="1"/>
    <col min="15" max="15" width="9.85546875" style="1" bestFit="1" customWidth="1"/>
    <col min="16" max="16" width="10.42578125" style="1" bestFit="1" customWidth="1"/>
    <col min="17" max="16384" width="9.140625" style="1"/>
  </cols>
  <sheetData>
    <row r="1" spans="2:16" ht="15.75" customHeight="1" x14ac:dyDescent="0.2"/>
    <row r="2" spans="2:16" ht="102" customHeight="1" x14ac:dyDescent="0.2"/>
    <row r="4" spans="2:16" ht="23.25" x14ac:dyDescent="0.2">
      <c r="B4" s="109" t="s">
        <v>458</v>
      </c>
      <c r="C4" s="110"/>
      <c r="D4" s="110"/>
      <c r="E4" s="110"/>
      <c r="F4" s="110"/>
      <c r="G4" s="110"/>
      <c r="H4" s="110"/>
      <c r="I4" s="110"/>
      <c r="J4" s="110"/>
      <c r="K4" s="110"/>
      <c r="L4" s="110"/>
      <c r="M4" s="110"/>
      <c r="N4" s="111"/>
    </row>
    <row r="5" spans="2:16" x14ac:dyDescent="0.2">
      <c r="B5" s="19"/>
      <c r="N5" s="20"/>
    </row>
    <row r="6" spans="2:16" ht="151.5" customHeight="1" x14ac:dyDescent="0.2">
      <c r="B6" s="107" t="s">
        <v>462</v>
      </c>
      <c r="C6" s="108"/>
      <c r="D6" s="108"/>
      <c r="E6" s="108"/>
      <c r="F6" s="108"/>
      <c r="G6" s="108"/>
      <c r="H6" s="108"/>
      <c r="I6" s="108"/>
      <c r="J6" s="4"/>
      <c r="K6" s="76"/>
      <c r="L6" s="77"/>
      <c r="M6" s="78"/>
      <c r="N6" s="21"/>
    </row>
    <row r="7" spans="2:16" x14ac:dyDescent="0.2">
      <c r="B7" s="22"/>
      <c r="C7" s="23"/>
      <c r="D7" s="23"/>
      <c r="E7" s="23"/>
      <c r="F7" s="23"/>
      <c r="G7" s="23"/>
      <c r="H7" s="23"/>
      <c r="I7" s="23"/>
      <c r="J7" s="23"/>
      <c r="K7" s="23"/>
      <c r="L7" s="23"/>
      <c r="M7" s="23"/>
      <c r="N7" s="24"/>
    </row>
    <row r="9" spans="2:16" ht="23.25" x14ac:dyDescent="0.2">
      <c r="B9" s="109" t="s">
        <v>459</v>
      </c>
      <c r="C9" s="110"/>
      <c r="D9" s="110"/>
      <c r="E9" s="110"/>
      <c r="F9" s="110"/>
      <c r="G9" s="110"/>
      <c r="H9" s="110"/>
      <c r="I9" s="110"/>
      <c r="J9" s="110"/>
      <c r="K9" s="110"/>
      <c r="L9" s="110"/>
      <c r="M9" s="110"/>
      <c r="N9" s="111"/>
    </row>
    <row r="10" spans="2:16" x14ac:dyDescent="0.2">
      <c r="B10" s="19"/>
      <c r="N10" s="20"/>
    </row>
    <row r="11" spans="2:16" x14ac:dyDescent="0.2">
      <c r="B11" s="19" t="s">
        <v>499</v>
      </c>
      <c r="N11" s="20"/>
    </row>
    <row r="12" spans="2:16" x14ac:dyDescent="0.2">
      <c r="B12" s="119" t="s">
        <v>500</v>
      </c>
      <c r="C12" s="120"/>
      <c r="D12" s="120"/>
      <c r="E12" s="120"/>
      <c r="N12" s="20"/>
    </row>
    <row r="13" spans="2:16" x14ac:dyDescent="0.2">
      <c r="B13" s="25"/>
      <c r="C13" s="26"/>
      <c r="D13" s="26"/>
      <c r="E13" s="26"/>
      <c r="F13" s="26"/>
      <c r="G13" s="26"/>
      <c r="H13" s="26"/>
      <c r="I13" s="26"/>
      <c r="J13" s="26"/>
      <c r="K13" s="26"/>
      <c r="L13" s="26"/>
      <c r="M13" s="26"/>
      <c r="N13" s="27"/>
    </row>
    <row r="16" spans="2:16" ht="12.75" customHeight="1" x14ac:dyDescent="0.2">
      <c r="L16" s="112" t="s">
        <v>574</v>
      </c>
      <c r="M16" s="113"/>
      <c r="N16" s="118">
        <v>46248</v>
      </c>
      <c r="P16" s="41"/>
    </row>
    <row r="17" spans="12:14" ht="12.75" customHeight="1" x14ac:dyDescent="0.2">
      <c r="L17" s="114"/>
      <c r="M17" s="115"/>
      <c r="N17" s="118"/>
    </row>
    <row r="18" spans="12:14" x14ac:dyDescent="0.2">
      <c r="L18" s="116"/>
      <c r="M18" s="117"/>
      <c r="N18" s="40" t="str">
        <f ca="1">IF(TODAY()-N16&lt;=1,"This version is 1 day old",CONCATENATE("This version is ",TODAY()-N16," days old"))</f>
        <v>This version is 1 day old</v>
      </c>
    </row>
    <row r="19" spans="12:14" ht="12.75" customHeight="1" x14ac:dyDescent="0.2">
      <c r="L19" s="98" t="s">
        <v>575</v>
      </c>
      <c r="M19" s="99"/>
      <c r="N19" s="100"/>
    </row>
    <row r="20" spans="12:14" ht="15.75" customHeight="1" x14ac:dyDescent="0.2">
      <c r="L20" s="101"/>
      <c r="M20" s="102"/>
      <c r="N20" s="103"/>
    </row>
    <row r="21" spans="12:14" ht="12.75" customHeight="1" x14ac:dyDescent="0.2">
      <c r="L21" s="104" t="s">
        <v>576</v>
      </c>
      <c r="M21" s="104"/>
      <c r="N21" s="105">
        <v>46248</v>
      </c>
    </row>
    <row r="22" spans="12:14" x14ac:dyDescent="0.2">
      <c r="L22" s="104"/>
      <c r="M22" s="104"/>
      <c r="N22" s="106"/>
    </row>
    <row r="23" spans="12:14" x14ac:dyDescent="0.2">
      <c r="L23" s="104"/>
      <c r="M23" s="104"/>
      <c r="N23" s="40" t="str">
        <f ca="1">IF(TODAY()-N21&lt;=1,"This version is 1 day old",CONCATENATE("This version is ",TODAY()-N21," days old"))</f>
        <v>This version is 1 day old</v>
      </c>
    </row>
    <row r="24" spans="12:14" x14ac:dyDescent="0.2">
      <c r="N24" s="73"/>
    </row>
  </sheetData>
  <sheetProtection algorithmName="SHA-512" hashValue="qoo2vic2WQH2p8U7bVxD5QMU0HODEt5NMX+f83sXDmfEKrzTeNmfRcAANYZFpYTBWjZQylKzQfbD/fMSyBL40Q==" saltValue="020oACm7UEEMoOJuTT7hwA==" spinCount="100000" sheet="1" objects="1" scenarios="1"/>
  <mergeCells count="9">
    <mergeCell ref="L19:N20"/>
    <mergeCell ref="L21:M23"/>
    <mergeCell ref="N21:N22"/>
    <mergeCell ref="B6:I6"/>
    <mergeCell ref="B4:N4"/>
    <mergeCell ref="B9:N9"/>
    <mergeCell ref="L16:M18"/>
    <mergeCell ref="N16:N17"/>
    <mergeCell ref="B12:E12"/>
  </mergeCells>
  <conditionalFormatting sqref="N18">
    <cfRule type="expression" dxfId="19" priority="21">
      <formula>(TODAY()-N16)&gt;42</formula>
    </cfRule>
    <cfRule type="expression" dxfId="18" priority="22">
      <formula>(TODAY()-N16)&lt;31</formula>
    </cfRule>
    <cfRule type="expression" dxfId="17" priority="23">
      <formula>(TODAY()-N16)&gt;31</formula>
    </cfRule>
  </conditionalFormatting>
  <conditionalFormatting sqref="N23">
    <cfRule type="expression" dxfId="16" priority="1">
      <formula>(TODAY()-N21)&gt;104</formula>
    </cfRule>
    <cfRule type="expression" dxfId="15" priority="2">
      <formula>(TODAY()-N21)&lt;=90</formula>
    </cfRule>
    <cfRule type="expression" dxfId="14" priority="3">
      <formula>(TODAY()-N21)&gt;90</formula>
    </cfRule>
  </conditionalFormatting>
  <hyperlinks>
    <hyperlink ref="B12" r:id="rId1" xr:uid="{ED3E3112-AEBF-4BC4-A827-59EA1DFA71A2}"/>
  </hyperlinks>
  <pageMargins left="0.7" right="0.7" top="0.75" bottom="0.75" header="0.3" footer="0.3"/>
  <pageSetup paperSize="9" orientation="portrait" verticalDpi="0" r:id="rId2"/>
  <drawing r:id="rId3"/>
  <legacyDrawing r:id="rId4"/>
  <oleObjects>
    <mc:AlternateContent xmlns:mc="http://schemas.openxmlformats.org/markup-compatibility/2006">
      <mc:Choice Requires="x14">
        <oleObject progId="Acrobat Document" dvAspect="DVASPECT_ICON" shapeId="7186" r:id="rId5">
          <objectPr locked="0" defaultSize="0" r:id="rId6">
            <anchor moveWithCells="1">
              <from>
                <xdr:col>10</xdr:col>
                <xdr:colOff>447675</xdr:colOff>
                <xdr:row>5</xdr:row>
                <xdr:rowOff>542925</xdr:rowOff>
              </from>
              <to>
                <xdr:col>12</xdr:col>
                <xdr:colOff>28575</xdr:colOff>
                <xdr:row>5</xdr:row>
                <xdr:rowOff>1228725</xdr:rowOff>
              </to>
            </anchor>
          </objectPr>
        </oleObject>
      </mc:Choice>
      <mc:Fallback>
        <oleObject progId="Acrobat Document" dvAspect="DVASPECT_ICON" shapeId="7186"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499984740745262"/>
  </sheetPr>
  <dimension ref="B1:AH38"/>
  <sheetViews>
    <sheetView topLeftCell="A4" zoomScale="130" zoomScaleNormal="130" workbookViewId="0">
      <selection activeCell="D12" sqref="D12:G12"/>
    </sheetView>
  </sheetViews>
  <sheetFormatPr defaultColWidth="9.140625" defaultRowHeight="12.75" x14ac:dyDescent="0.2"/>
  <cols>
    <col min="1" max="1" width="2.140625" style="1" customWidth="1"/>
    <col min="2" max="2" width="5" style="1" customWidth="1"/>
    <col min="3" max="3" width="11" style="1" customWidth="1"/>
    <col min="4" max="4" width="29.140625" style="1" bestFit="1" customWidth="1"/>
    <col min="5" max="6" width="29.140625" style="1" hidden="1" customWidth="1"/>
    <col min="7" max="7" width="20.85546875" style="1" bestFit="1" customWidth="1"/>
    <col min="8" max="9" width="20.85546875" style="1" hidden="1" customWidth="1"/>
    <col min="10" max="10" width="19.85546875" style="1" bestFit="1" customWidth="1"/>
    <col min="11" max="12" width="19.85546875" style="1" hidden="1" customWidth="1"/>
    <col min="13" max="15" width="12.5703125" style="1" customWidth="1"/>
    <col min="16" max="16" width="15.140625" style="1" customWidth="1"/>
    <col min="17" max="17" width="12.5703125" style="1" hidden="1" customWidth="1"/>
    <col min="18" max="18" width="14.42578125" style="1" hidden="1" customWidth="1"/>
    <col min="19" max="19" width="13" style="1" customWidth="1"/>
    <col min="20" max="20" width="18.85546875" style="1" customWidth="1"/>
    <col min="21" max="21" width="2.5703125" style="1" customWidth="1"/>
    <col min="22" max="22" width="16.140625" style="1" customWidth="1"/>
    <col min="23" max="23" width="14.42578125" style="1" customWidth="1"/>
    <col min="24" max="24" width="20.85546875" style="1" customWidth="1"/>
    <col min="25" max="25" width="35.140625" style="1" customWidth="1"/>
    <col min="26" max="26" width="2.5703125" style="1" customWidth="1"/>
    <col min="27" max="27" width="15.140625" style="1" customWidth="1"/>
    <col min="28" max="28" width="33.42578125" style="1" bestFit="1" customWidth="1"/>
    <col min="29" max="29" width="2.140625" style="1" bestFit="1" customWidth="1"/>
    <col min="30" max="16384" width="9.140625" style="1"/>
  </cols>
  <sheetData>
    <row r="1" spans="2:34" ht="15.75" customHeight="1" x14ac:dyDescent="0.2"/>
    <row r="2" spans="2:34" ht="98.25" customHeight="1" x14ac:dyDescent="0.4">
      <c r="J2" s="3"/>
      <c r="K2" s="3"/>
      <c r="L2" s="3"/>
      <c r="M2" s="3"/>
      <c r="V2" s="37"/>
      <c r="W2" s="37"/>
    </row>
    <row r="3" spans="2:34" ht="14.25" customHeight="1" x14ac:dyDescent="0.2">
      <c r="J3" s="10"/>
      <c r="K3" s="10"/>
      <c r="L3" s="10"/>
      <c r="M3" s="10"/>
      <c r="V3" s="37"/>
      <c r="W3" s="37"/>
    </row>
    <row r="4" spans="2:34" ht="23.25" customHeight="1" x14ac:dyDescent="0.2">
      <c r="B4" s="137" t="s">
        <v>466</v>
      </c>
      <c r="C4" s="138"/>
      <c r="D4" s="138"/>
      <c r="E4" s="138"/>
      <c r="F4" s="138"/>
      <c r="G4" s="138"/>
      <c r="H4" s="138"/>
      <c r="I4" s="138"/>
      <c r="J4" s="138"/>
      <c r="K4" s="138"/>
      <c r="L4" s="138"/>
      <c r="M4" s="138"/>
      <c r="N4" s="138"/>
      <c r="O4" s="138"/>
      <c r="P4" s="138"/>
      <c r="Q4" s="138"/>
      <c r="R4" s="138"/>
      <c r="S4" s="138"/>
      <c r="T4" s="138"/>
      <c r="U4" s="138"/>
      <c r="V4" s="138"/>
      <c r="W4" s="138"/>
      <c r="X4" s="138"/>
      <c r="Y4" s="138"/>
      <c r="Z4" s="37"/>
    </row>
    <row r="5" spans="2:34" ht="12.75" customHeight="1" x14ac:dyDescent="0.2">
      <c r="B5" s="139" t="s">
        <v>577</v>
      </c>
      <c r="C5" s="140"/>
      <c r="D5" s="140"/>
      <c r="E5" s="140"/>
      <c r="F5" s="140"/>
      <c r="G5" s="140"/>
      <c r="H5" s="140"/>
      <c r="I5" s="140"/>
      <c r="J5" s="140"/>
      <c r="K5" s="140"/>
      <c r="L5" s="140"/>
      <c r="M5" s="140"/>
      <c r="N5" s="140"/>
      <c r="O5" s="140"/>
      <c r="P5" s="140"/>
      <c r="Q5" s="140"/>
      <c r="R5" s="140"/>
      <c r="S5" s="140"/>
      <c r="T5" s="140"/>
      <c r="U5" s="140"/>
      <c r="V5" s="140"/>
      <c r="W5" s="140"/>
      <c r="X5" s="140"/>
      <c r="Y5" s="140"/>
    </row>
    <row r="6" spans="2:34" ht="12.75" customHeight="1" x14ac:dyDescent="0.2">
      <c r="B6" s="140"/>
      <c r="C6" s="140"/>
      <c r="D6" s="140"/>
      <c r="E6" s="140"/>
      <c r="F6" s="140"/>
      <c r="G6" s="140"/>
      <c r="H6" s="140"/>
      <c r="I6" s="140"/>
      <c r="J6" s="140"/>
      <c r="K6" s="140"/>
      <c r="L6" s="140"/>
      <c r="M6" s="140"/>
      <c r="N6" s="140"/>
      <c r="O6" s="140"/>
      <c r="P6" s="140"/>
      <c r="Q6" s="140"/>
      <c r="R6" s="140"/>
      <c r="S6" s="140"/>
      <c r="T6" s="140"/>
      <c r="U6" s="140"/>
      <c r="V6" s="140"/>
      <c r="W6" s="140"/>
      <c r="X6" s="140"/>
      <c r="Y6" s="140"/>
      <c r="Z6" s="37"/>
    </row>
    <row r="7" spans="2:34" ht="21" customHeight="1" x14ac:dyDescent="0.2">
      <c r="B7" s="140"/>
      <c r="C7" s="140"/>
      <c r="D7" s="140"/>
      <c r="E7" s="140"/>
      <c r="F7" s="140"/>
      <c r="G7" s="140"/>
      <c r="H7" s="140"/>
      <c r="I7" s="140"/>
      <c r="J7" s="140"/>
      <c r="K7" s="140"/>
      <c r="L7" s="140"/>
      <c r="M7" s="140"/>
      <c r="N7" s="140"/>
      <c r="O7" s="140"/>
      <c r="P7" s="140"/>
      <c r="Q7" s="140"/>
      <c r="R7" s="140"/>
      <c r="S7" s="140"/>
      <c r="T7" s="140"/>
      <c r="U7" s="140"/>
      <c r="V7" s="140"/>
      <c r="W7" s="140"/>
      <c r="X7" s="140"/>
      <c r="Y7" s="140"/>
      <c r="Z7" s="39"/>
    </row>
    <row r="8" spans="2:34" ht="12.75" customHeight="1" x14ac:dyDescent="0.2">
      <c r="B8" s="140"/>
      <c r="C8" s="140"/>
      <c r="D8" s="140"/>
      <c r="E8" s="140"/>
      <c r="F8" s="140"/>
      <c r="G8" s="140"/>
      <c r="H8" s="140"/>
      <c r="I8" s="140"/>
      <c r="J8" s="140"/>
      <c r="K8" s="140"/>
      <c r="L8" s="140"/>
      <c r="M8" s="140"/>
      <c r="N8" s="140"/>
      <c r="O8" s="140"/>
      <c r="P8" s="140"/>
      <c r="Q8" s="140"/>
      <c r="R8" s="140"/>
      <c r="S8" s="140"/>
      <c r="T8" s="140"/>
      <c r="U8" s="140"/>
      <c r="V8" s="140"/>
      <c r="W8" s="140"/>
      <c r="X8" s="140"/>
      <c r="Y8" s="140"/>
      <c r="Z8" s="39"/>
    </row>
    <row r="9" spans="2:34" ht="27.75" customHeight="1" x14ac:dyDescent="0.2">
      <c r="B9" s="140"/>
      <c r="C9" s="140"/>
      <c r="D9" s="140"/>
      <c r="E9" s="140"/>
      <c r="F9" s="140"/>
      <c r="G9" s="140"/>
      <c r="H9" s="140"/>
      <c r="I9" s="140"/>
      <c r="J9" s="140"/>
      <c r="K9" s="140"/>
      <c r="L9" s="140"/>
      <c r="M9" s="140"/>
      <c r="N9" s="140"/>
      <c r="O9" s="140"/>
      <c r="P9" s="140"/>
      <c r="Q9" s="140"/>
      <c r="R9" s="140"/>
      <c r="S9" s="140"/>
      <c r="T9" s="140"/>
      <c r="U9" s="140"/>
      <c r="V9" s="140"/>
      <c r="W9" s="140"/>
      <c r="X9" s="140"/>
      <c r="Y9" s="140"/>
      <c r="Z9" s="39"/>
    </row>
    <row r="11" spans="2:34" ht="23.25" customHeight="1" x14ac:dyDescent="0.2">
      <c r="B11" s="121" t="s">
        <v>460</v>
      </c>
      <c r="C11" s="121"/>
      <c r="D11" s="121"/>
      <c r="E11" s="121"/>
      <c r="F11" s="121"/>
      <c r="G11" s="121"/>
      <c r="H11" s="121"/>
      <c r="I11" s="121"/>
      <c r="J11" s="121"/>
      <c r="K11" s="121"/>
      <c r="L11" s="121"/>
      <c r="M11" s="121"/>
      <c r="N11" s="121"/>
      <c r="O11" s="121"/>
      <c r="P11" s="121"/>
      <c r="Q11" s="121"/>
      <c r="R11" s="121"/>
      <c r="S11" s="121"/>
      <c r="T11" s="121"/>
      <c r="U11" s="37"/>
      <c r="V11" s="134" t="s">
        <v>561</v>
      </c>
      <c r="W11" s="134"/>
      <c r="X11" s="134"/>
      <c r="Y11" s="134"/>
      <c r="Z11" s="37"/>
    </row>
    <row r="12" spans="2:34" ht="21.75" customHeight="1" x14ac:dyDescent="0.25">
      <c r="B12" s="38" t="s">
        <v>7</v>
      </c>
      <c r="C12" s="38"/>
      <c r="D12" s="144" t="s">
        <v>563</v>
      </c>
      <c r="E12" s="145"/>
      <c r="F12" s="145"/>
      <c r="G12" s="145"/>
      <c r="H12" s="50"/>
      <c r="I12" s="50"/>
      <c r="J12" s="146" t="s">
        <v>468</v>
      </c>
      <c r="K12" s="146"/>
      <c r="L12" s="146"/>
      <c r="M12" s="146"/>
      <c r="N12" s="146"/>
      <c r="O12" s="146"/>
      <c r="P12" s="146"/>
      <c r="Q12" s="146"/>
      <c r="R12" s="146"/>
      <c r="S12" s="146"/>
      <c r="T12" s="146"/>
      <c r="U12" s="37"/>
      <c r="V12" s="72" t="s">
        <v>571</v>
      </c>
      <c r="W12" s="135" t="s">
        <v>567</v>
      </c>
      <c r="X12" s="136"/>
      <c r="Y12" s="72" t="s">
        <v>568</v>
      </c>
      <c r="Z12" s="37"/>
    </row>
    <row r="13" spans="2:34" ht="21.75" customHeight="1" x14ac:dyDescent="0.25">
      <c r="B13" s="38" t="s">
        <v>8</v>
      </c>
      <c r="C13" s="38"/>
      <c r="D13" s="144" t="s">
        <v>563</v>
      </c>
      <c r="E13" s="145"/>
      <c r="F13" s="145"/>
      <c r="G13" s="145"/>
      <c r="H13" s="51"/>
      <c r="I13" s="51"/>
      <c r="J13" s="146"/>
      <c r="K13" s="146"/>
      <c r="L13" s="146"/>
      <c r="M13" s="146"/>
      <c r="N13" s="146"/>
      <c r="O13" s="146"/>
      <c r="P13" s="146"/>
      <c r="Q13" s="146"/>
      <c r="R13" s="146"/>
      <c r="S13" s="146"/>
      <c r="T13" s="146"/>
      <c r="U13" s="37"/>
      <c r="V13" s="29"/>
      <c r="W13" s="142" t="s">
        <v>477</v>
      </c>
      <c r="X13" s="143"/>
      <c r="Y13" s="70" t="s">
        <v>569</v>
      </c>
      <c r="Z13" s="37"/>
    </row>
    <row r="14" spans="2:34" ht="21.75" customHeight="1" x14ac:dyDescent="0.25">
      <c r="B14" s="38" t="s">
        <v>480</v>
      </c>
      <c r="C14" s="38"/>
      <c r="D14" s="145" t="s">
        <v>563</v>
      </c>
      <c r="E14" s="145"/>
      <c r="F14" s="145"/>
      <c r="G14" s="145"/>
      <c r="H14" s="52"/>
      <c r="I14" s="52"/>
      <c r="J14" s="146"/>
      <c r="K14" s="146"/>
      <c r="L14" s="146"/>
      <c r="M14" s="146"/>
      <c r="N14" s="146"/>
      <c r="O14" s="146"/>
      <c r="P14" s="146"/>
      <c r="Q14" s="146"/>
      <c r="R14" s="146"/>
      <c r="S14" s="146"/>
      <c r="T14" s="146"/>
      <c r="U14" s="37"/>
      <c r="V14" s="28"/>
      <c r="W14" s="68" t="s">
        <v>478</v>
      </c>
      <c r="X14" s="69"/>
      <c r="Y14" s="70" t="s">
        <v>438</v>
      </c>
      <c r="Z14" s="37"/>
    </row>
    <row r="15" spans="2:34" ht="21.75" customHeight="1" x14ac:dyDescent="0.2">
      <c r="B15" s="38" t="s">
        <v>425</v>
      </c>
      <c r="C15" s="38"/>
      <c r="D15" s="141" t="s">
        <v>563</v>
      </c>
      <c r="E15" s="141"/>
      <c r="F15" s="141"/>
      <c r="G15" s="141"/>
      <c r="H15" s="53"/>
      <c r="I15" s="53"/>
      <c r="J15" s="146"/>
      <c r="K15" s="146"/>
      <c r="L15" s="146"/>
      <c r="M15" s="146"/>
      <c r="N15" s="146"/>
      <c r="O15" s="146"/>
      <c r="P15" s="146"/>
      <c r="Q15" s="146"/>
      <c r="R15" s="146"/>
      <c r="S15" s="146"/>
      <c r="T15" s="146"/>
      <c r="U15" s="37"/>
      <c r="V15" s="30"/>
      <c r="W15" s="68" t="s">
        <v>476</v>
      </c>
      <c r="X15" s="69"/>
      <c r="Y15" s="71" t="s">
        <v>570</v>
      </c>
      <c r="Z15" s="2"/>
      <c r="AA15" s="2"/>
      <c r="AB15" s="2"/>
      <c r="AC15" s="2"/>
      <c r="AD15" s="2"/>
      <c r="AE15" s="2"/>
      <c r="AF15" s="2"/>
      <c r="AG15" s="2"/>
      <c r="AH15" s="2"/>
    </row>
    <row r="16" spans="2:34" ht="15.75" customHeight="1" x14ac:dyDescent="0.2">
      <c r="B16" s="5"/>
      <c r="Z16" s="2"/>
      <c r="AA16" s="2"/>
      <c r="AB16" s="2"/>
      <c r="AC16" s="2"/>
      <c r="AD16" s="2"/>
      <c r="AE16" s="2"/>
      <c r="AF16" s="2"/>
      <c r="AG16" s="2"/>
      <c r="AH16" s="2"/>
    </row>
    <row r="17" spans="2:34" ht="23.25" customHeight="1" x14ac:dyDescent="0.2">
      <c r="B17" s="121" t="s">
        <v>496</v>
      </c>
      <c r="C17" s="121"/>
      <c r="D17" s="121"/>
      <c r="E17" s="121"/>
      <c r="F17" s="121"/>
      <c r="G17" s="121"/>
      <c r="H17" s="121"/>
      <c r="I17" s="121"/>
      <c r="J17" s="121"/>
      <c r="K17" s="121"/>
      <c r="L17" s="121"/>
      <c r="M17" s="121"/>
      <c r="N17" s="121"/>
      <c r="O17" s="121"/>
      <c r="P17" s="121"/>
      <c r="Q17" s="121"/>
      <c r="R17" s="121"/>
      <c r="S17" s="121"/>
      <c r="T17" s="121"/>
      <c r="U17" s="37"/>
      <c r="V17" s="122" t="s">
        <v>495</v>
      </c>
      <c r="W17" s="122"/>
      <c r="X17" s="122"/>
      <c r="Y17" s="122"/>
      <c r="Z17" s="2"/>
      <c r="AA17" s="2"/>
      <c r="AB17" s="2"/>
      <c r="AC17" s="2"/>
      <c r="AD17" s="2"/>
      <c r="AE17" s="2"/>
      <c r="AF17" s="2"/>
      <c r="AG17" s="2"/>
      <c r="AH17" s="2"/>
    </row>
    <row r="18" spans="2:34" ht="15" customHeight="1" x14ac:dyDescent="0.2">
      <c r="B18" s="123" t="s">
        <v>426</v>
      </c>
      <c r="C18" s="125" t="s">
        <v>427</v>
      </c>
      <c r="D18" s="123" t="s">
        <v>1</v>
      </c>
      <c r="E18" s="44"/>
      <c r="F18" s="44"/>
      <c r="G18" s="123" t="s">
        <v>3</v>
      </c>
      <c r="H18" s="44"/>
      <c r="I18" s="44"/>
      <c r="J18" s="123" t="s">
        <v>484</v>
      </c>
      <c r="K18" s="42"/>
      <c r="L18" s="42"/>
      <c r="M18" s="116" t="s">
        <v>4</v>
      </c>
      <c r="N18" s="117"/>
      <c r="O18" s="125" t="s">
        <v>562</v>
      </c>
      <c r="P18" s="127" t="s">
        <v>572</v>
      </c>
      <c r="Q18" s="125"/>
      <c r="R18" s="125" t="s">
        <v>479</v>
      </c>
      <c r="S18" s="125" t="s">
        <v>479</v>
      </c>
      <c r="T18" s="104" t="s">
        <v>566</v>
      </c>
      <c r="U18" s="37"/>
      <c r="V18" s="104" t="s">
        <v>493</v>
      </c>
      <c r="W18" s="104" t="s">
        <v>494</v>
      </c>
      <c r="X18" s="104" t="s">
        <v>573</v>
      </c>
      <c r="Y18" s="104"/>
      <c r="Z18" s="2"/>
      <c r="AA18" s="2"/>
      <c r="AB18" s="2"/>
      <c r="AC18" s="2"/>
      <c r="AD18" s="2"/>
      <c r="AE18" s="2"/>
      <c r="AF18" s="2"/>
      <c r="AG18" s="2"/>
      <c r="AH18" s="2"/>
    </row>
    <row r="19" spans="2:34" ht="31.5" customHeight="1" x14ac:dyDescent="0.2">
      <c r="B19" s="124"/>
      <c r="C19" s="126"/>
      <c r="D19" s="124"/>
      <c r="E19" s="45"/>
      <c r="F19" s="45"/>
      <c r="G19" s="124"/>
      <c r="H19" s="45"/>
      <c r="I19" s="45"/>
      <c r="J19" s="124"/>
      <c r="K19" s="43"/>
      <c r="L19" s="43"/>
      <c r="M19" s="15" t="s">
        <v>7</v>
      </c>
      <c r="N19" s="15" t="s">
        <v>8</v>
      </c>
      <c r="O19" s="126"/>
      <c r="P19" s="128"/>
      <c r="Q19" s="126"/>
      <c r="R19" s="126"/>
      <c r="S19" s="126"/>
      <c r="T19" s="104"/>
      <c r="U19" s="37"/>
      <c r="V19" s="104"/>
      <c r="W19" s="104"/>
      <c r="X19" s="104"/>
      <c r="Y19" s="104"/>
      <c r="Z19" s="2"/>
      <c r="AA19" s="2"/>
      <c r="AB19" s="2"/>
      <c r="AC19" s="2"/>
      <c r="AD19" s="2"/>
      <c r="AE19" s="2"/>
      <c r="AF19" s="2"/>
      <c r="AG19" s="2"/>
      <c r="AH19" s="2"/>
    </row>
    <row r="20" spans="2:34" ht="15" x14ac:dyDescent="0.2">
      <c r="B20" s="12">
        <v>1</v>
      </c>
      <c r="C20" s="13" t="str">
        <f t="array" ref="C20">IFERROR(SMALL((SQRT((Primary_Easting-$D$12)^2+(Primary_Northing-$D$13)^2)),B20)/1000,"-")</f>
        <v>-</v>
      </c>
      <c r="D20" s="54" t="str">
        <f>HYPERLINK(F20,E20)</f>
        <v>-</v>
      </c>
      <c r="E20" s="12" t="str">
        <f t="array" ref="E20">IFERROR(INDEX(Primary_Substation,MATCH(SMALL((SQRT((Primary_Easting-$D$12)^2+(Primary_Northing-$D$13)^2)),B20),SQRT((Primary_Easting-$D$12)^2+(Primary_Northing-$D$13)^2),0)),"-")</f>
        <v>-</v>
      </c>
      <c r="F20" s="12" t="str">
        <f t="array" ref="F20">IFERROR(INDEX(Primary_Primary_Link,MATCH(SMALL((SQRT((Primary_Easting-$D$12)^2+(Primary_Northing-$D$13)^2)),B20),SQRT((Primary_Easting-$D$12)^2+(Primary_Northing-$D$13)^2),0)),"-")</f>
        <v>-</v>
      </c>
      <c r="G20" s="54" t="str">
        <f>HYPERLINK(I20,H20)</f>
        <v>-</v>
      </c>
      <c r="H20" s="12" t="str">
        <f t="array" ref="H20">IFERROR(INDEX(Primary_BSP_Group,MATCH(SMALL((SQRT((Primary_Easting-$D$12)^2+(Primary_Northing-$D$13)^2)),B20),SQRT((Primary_Easting-$D$12)^2+(Primary_Northing-$D$13)^2),0)),"-")</f>
        <v>-</v>
      </c>
      <c r="I20" s="12" t="str">
        <f t="array" ref="I20">IFERROR(INDEX(Primary_BSP_Link,MATCH(SMALL((SQRT((Primary_Easting-$D$12)^2+(Primary_Northing-$D$13)^2)),B20),SQRT((Primary_Easting-$D$12)^2+(Primary_Northing-$D$13)^2),0)),"-")</f>
        <v>-</v>
      </c>
      <c r="J20" s="54" t="str">
        <f>HYPERLINK(L20,K20)</f>
        <v>-</v>
      </c>
      <c r="K20" s="12" t="str">
        <f t="array" ref="K20">IFERROR(INDEX(Primary_GSP_Group,MATCH(SMALL((SQRT((Primary_Easting-$D$12)^2+(Primary_Northing-$D$13)^2)),B20),SQRT((Primary_Easting-$D$12)^2+(Primary_Northing-$D$13)^2),0)),"-")</f>
        <v>-</v>
      </c>
      <c r="L20" s="12" t="str">
        <f t="array" ref="L20">IFERROR(INDEX(Primary_GSP_Link,MATCH(SMALL((SQRT((Primary_Easting-$D$12)^2+(Primary_Northing-$D$13)^2)),B20),SQRT((Primary_Easting-$D$12)^2+(Primary_Northing-$D$13)^2),0)),"-")</f>
        <v>-</v>
      </c>
      <c r="M20" s="12" t="str">
        <f t="array" ref="M20">IFERROR(INDEX(Primary_Easting,MATCH(SMALL((SQRT((Primary_Easting-$D$12)^2+(Primary_Northing-$D$13)^2)),B20),SQRT((Primary_Easting-$D$12)^2+(Primary_Northing-$D$13)^2),0)),"-")</f>
        <v>-</v>
      </c>
      <c r="N20" s="12" t="str">
        <f t="array" ref="N20">IFERROR(INDEX(Primary_Northing,MATCH(SMALL((SQRT((Primary_Easting-$D$12)^2+(Primary_Northing-$D$13)^2)),B20),SQRT((Primary_Easting-$D$12)^2+(Primary_Northing-$D$13)^2),0)),"-")</f>
        <v>-</v>
      </c>
      <c r="O20" s="14" t="str">
        <f t="array" ref="O20">IFERROR(INDEX(Primary_Headroom,MATCH(SMALL((SQRT((Primary_Easting-$D$12)^2+(Primary_Northing-$D$13)^2)),B20),SQRT((Primary_Easting-$D$12)^2+(Primary_Northing-$D$13)^2),0),IF($D$15="Demand – Firm", 1, IF($D$15="Demand – N-0", 2,  IF($D$15="Generation – Inverter Based", 3, IF($D$15="Generation – Synchronous (LV)", 4, IF($D$15="Generation – Synchronous (HV)", 5, IF($D$15="Battery Storage", 6, 7))))))),"-")</f>
        <v>-</v>
      </c>
      <c r="P20" s="14" t="e">
        <f>VLOOKUP(E20,'4) Primary Headroom Data'!B7:J378,9,FALSE)</f>
        <v>#N/A</v>
      </c>
      <c r="Q20" s="14" t="e">
        <f>MIN(O20,P20)</f>
        <v>#N/A</v>
      </c>
      <c r="R20" s="64" t="e">
        <f>IF(Q20=0,1.5,IF(Q20&lt;100000,$D$14/Q20,100000))</f>
        <v>#N/A</v>
      </c>
      <c r="S20" s="64" t="e">
        <f>IF(Q20=0,1.5,IF(Q20=O20,$D$14/Q20,IF(Q20=P20,IF(D14&gt;Q20,"no", "yes"))))</f>
        <v>#N/A</v>
      </c>
      <c r="T20" s="65" t="e">
        <f>IF(Q20=O20,"Headroom","Switchgear Rating")</f>
        <v>#N/A</v>
      </c>
      <c r="U20" s="37"/>
      <c r="V20" s="65" t="str">
        <f>IFERROR(IF(OR($D$15="Demand – Firm",$D$15="Demand – N-0"),"-",VLOOKUP(J20,'7)Transmission Capacity - App G'!$C$7:$J$23,6,FALSE)),"-")</f>
        <v>-</v>
      </c>
      <c r="W20" s="65" t="str">
        <f>IFERROR(IF(OR($D$15="Demand – Firm",$D$15="Demand – N-0"),"-",VLOOKUP(J20,'7)Transmission Capacity - App G'!$C$7:$L$23,10,FALSE)),"-")</f>
        <v>-</v>
      </c>
      <c r="X20" s="129" t="str">
        <f>IFERROR(IF(OR($D$15="Demand – Firm",$D$15="Demand – N-0"),"-",IF(VLOOKUP(J20,'7)Transmission Capacity - App G'!$C$7:$I$23,7,FALSE)="A","Transmission Headroom Available",IF(VLOOKUP(J20,'7)Transmission Capacity - App G'!$C$7:$I$23,7,FALSE)="B","Modification Application Required",IF(VLOOKUP(J20,'7)Transmission Capacity - App G'!$C$7:$I$23,7,FALSE)="C","Transmission Works Identified","-")))),"-")</f>
        <v>-</v>
      </c>
      <c r="Y20" s="129"/>
      <c r="Z20" s="2"/>
      <c r="AA20" s="2"/>
      <c r="AB20" s="2"/>
      <c r="AC20" s="2"/>
      <c r="AD20" s="2"/>
      <c r="AE20" s="2"/>
      <c r="AF20" s="2"/>
      <c r="AG20" s="2"/>
      <c r="AH20" s="2"/>
    </row>
    <row r="21" spans="2:34" ht="15" x14ac:dyDescent="0.2">
      <c r="B21" s="12">
        <v>2</v>
      </c>
      <c r="C21" s="13" t="str">
        <f t="array" ref="C21">IFERROR(SMALL((SQRT((Primary_Easting-$D$12)^2+(Primary_Northing-$D$13)^2)),B21)/1000,"-")</f>
        <v>-</v>
      </c>
      <c r="D21" s="54" t="str">
        <f t="shared" ref="D21:D29" si="0">HYPERLINK(F21,E21)</f>
        <v>-</v>
      </c>
      <c r="E21" s="12" t="str">
        <f t="array" ref="E21">IFERROR(INDEX(Primary_Substation,MATCH(SMALL((SQRT((Primary_Easting-$D$12)^2+(Primary_Northing-$D$13)^2)),B21),SQRT((Primary_Easting-$D$12)^2+(Primary_Northing-$D$13)^2),0)),"-")</f>
        <v>-</v>
      </c>
      <c r="F21" s="12" t="str">
        <f t="array" ref="F21">IFERROR(INDEX(Primary_Primary_Link,MATCH(SMALL((SQRT((Primary_Easting-$D$12)^2+(Primary_Northing-$D$13)^2)),B21),SQRT((Primary_Easting-$D$12)^2+(Primary_Northing-$D$13)^2),0)),"-")</f>
        <v>-</v>
      </c>
      <c r="G21" s="54" t="str">
        <f t="shared" ref="G21:G29" si="1">HYPERLINK(I21,H21)</f>
        <v>-</v>
      </c>
      <c r="H21" s="12" t="str">
        <f t="array" ref="H21">IFERROR(INDEX(Primary_BSP_Group,MATCH(SMALL((SQRT((Primary_Easting-$D$12)^2+(Primary_Northing-$D$13)^2)),B21),SQRT((Primary_Easting-$D$12)^2+(Primary_Northing-$D$13)^2),0)),"-")</f>
        <v>-</v>
      </c>
      <c r="I21" s="12" t="str">
        <f t="array" ref="I21">IFERROR(INDEX(Primary_BSP_Link,MATCH(SMALL((SQRT((Primary_Easting-$D$12)^2+(Primary_Northing-$D$13)^2)),B21),SQRT((Primary_Easting-$D$12)^2+(Primary_Northing-$D$13)^2),0)),"-")</f>
        <v>-</v>
      </c>
      <c r="J21" s="54" t="str">
        <f t="shared" ref="J21:J29" si="2">HYPERLINK(L21,K21)</f>
        <v>-</v>
      </c>
      <c r="K21" s="12" t="str">
        <f t="array" ref="K21">IFERROR(INDEX(Primary_GSP_Group,MATCH(SMALL((SQRT((Primary_Easting-$D$12)^2+(Primary_Northing-$D$13)^2)),B21),SQRT((Primary_Easting-$D$12)^2+(Primary_Northing-$D$13)^2),0)),"-")</f>
        <v>-</v>
      </c>
      <c r="L21" s="12" t="str">
        <f t="array" ref="L21">IFERROR(INDEX(Primary_GSP_Link,MATCH(SMALL((SQRT((Primary_Easting-$D$12)^2+(Primary_Northing-$D$13)^2)),B21),SQRT((Primary_Easting-$D$12)^2+(Primary_Northing-$D$13)^2),0)),"-")</f>
        <v>-</v>
      </c>
      <c r="M21" s="12" t="str">
        <f t="array" ref="M21">IFERROR(INDEX(Primary_Easting,MATCH(SMALL((SQRT((Primary_Easting-$D$12)^2+(Primary_Northing-$D$13)^2)),B21),SQRT((Primary_Easting-$D$12)^2+(Primary_Northing-$D$13)^2),0)),"-")</f>
        <v>-</v>
      </c>
      <c r="N21" s="12" t="str">
        <f t="array" ref="N21">IFERROR(INDEX(Primary_Northing,MATCH(SMALL((SQRT((Primary_Easting-$D$12)^2+(Primary_Northing-$D$13)^2)),B21),SQRT((Primary_Easting-$D$12)^2+(Primary_Northing-$D$13)^2),0)),"-")</f>
        <v>-</v>
      </c>
      <c r="O21" s="14" t="str">
        <f t="array" ref="O21">IFERROR(INDEX(Primary_Headroom,MATCH(SMALL((SQRT((Primary_Easting-$D$12)^2+(Primary_Northing-$D$13)^2)),B21),SQRT((Primary_Easting-$D$12)^2+(Primary_Northing-$D$13)^2),0),IF($D$15="Demand – Firm", 1, IF($D$15="Demand – N-0", 2,  IF($D$15="Generation – Inverter Based", 3, IF($D$15="Generation – Synchronous (LV)", 4, IF($D$15="Generation – Synchronous (HV)", 5, IF($D$15="Battery Storage", 6, 7))))))),"-")</f>
        <v>-</v>
      </c>
      <c r="P21" s="14" t="e">
        <f>VLOOKUP(E21,'4) Primary Headroom Data'!B7:J379,9,FALSE)</f>
        <v>#N/A</v>
      </c>
      <c r="Q21" s="14" t="e">
        <f t="shared" ref="Q21:Q29" si="3">MIN(O21,P21)</f>
        <v>#N/A</v>
      </c>
      <c r="R21" s="64" t="e">
        <f t="shared" ref="R21:R29" si="4">IF(Q21=0,1.5,IF(Q21&lt;100000,$D$14/Q21,100000))</f>
        <v>#N/A</v>
      </c>
      <c r="S21" s="64" t="e">
        <f>IF(Q21=0,1.5,IF(Q21=O21,$D$14/Q21,IF(Q21=P21,IF(D14&gt;Q21,"no", "yes"))))</f>
        <v>#N/A</v>
      </c>
      <c r="T21" s="65" t="e">
        <f t="shared" ref="T21:T29" si="5">IF(Q21=O21,"Headroom","Switchgear Rating")</f>
        <v>#N/A</v>
      </c>
      <c r="U21" s="37"/>
      <c r="V21" s="65" t="str">
        <f>IFERROR(IF(OR($D$15="Demand – Firm",$D$15="Demand – N-0"),"-",VLOOKUP(J21,'7)Transmission Capacity - App G'!$C$7:$J$23,6,FALSE)),"-")</f>
        <v>-</v>
      </c>
      <c r="W21" s="65" t="str">
        <f>IFERROR(IF(OR($D$15="Demand – Firm",$D$15="Demand – N-0"),"-",VLOOKUP(J21,'7)Transmission Capacity - App G'!$C$7:$L$23,10,FALSE)),"-")</f>
        <v>-</v>
      </c>
      <c r="X21" s="129" t="str">
        <f>IFERROR(IF(OR($D$15="Demand – Firm",$D$15="Demand – N-0"),"-",IF(VLOOKUP(J21,'7)Transmission Capacity - App G'!$C$7:$I$23,7,FALSE)="A","Transmission Headroom Available",IF(VLOOKUP(J21,'7)Transmission Capacity - App G'!$C$7:$I$23,7,FALSE)="B","Modification Application Required",IF(VLOOKUP(J21,'7)Transmission Capacity - App G'!$C$7:$I$23,7,FALSE)="C","Transmission Works Identified","-")))),"-")</f>
        <v>-</v>
      </c>
      <c r="Y21" s="129"/>
      <c r="Z21" s="2"/>
      <c r="AA21" s="2"/>
      <c r="AB21" s="2"/>
      <c r="AC21" s="2"/>
      <c r="AD21" s="2"/>
      <c r="AE21" s="2"/>
      <c r="AF21" s="2"/>
      <c r="AG21" s="2"/>
      <c r="AH21" s="2"/>
    </row>
    <row r="22" spans="2:34" ht="15" x14ac:dyDescent="0.2">
      <c r="B22" s="12">
        <v>3</v>
      </c>
      <c r="C22" s="13" t="str">
        <f t="array" ref="C22">IFERROR(SMALL((SQRT((Primary_Easting-$D$12)^2+(Primary_Northing-$D$13)^2)),B22)/1000,"-")</f>
        <v>-</v>
      </c>
      <c r="D22" s="54" t="str">
        <f t="shared" si="0"/>
        <v>-</v>
      </c>
      <c r="E22" s="12" t="str">
        <f t="array" ref="E22">IFERROR(INDEX(Primary_Substation,MATCH(SMALL((SQRT((Primary_Easting-$D$12)^2+(Primary_Northing-$D$13)^2)),B22),SQRT((Primary_Easting-$D$12)^2+(Primary_Northing-$D$13)^2),0)),"-")</f>
        <v>-</v>
      </c>
      <c r="F22" s="12" t="str">
        <f t="array" ref="F22">IFERROR(INDEX(Primary_Primary_Link,MATCH(SMALL((SQRT((Primary_Easting-$D$12)^2+(Primary_Northing-$D$13)^2)),B22),SQRT((Primary_Easting-$D$12)^2+(Primary_Northing-$D$13)^2),0)),"-")</f>
        <v>-</v>
      </c>
      <c r="G22" s="54" t="str">
        <f t="shared" si="1"/>
        <v>-</v>
      </c>
      <c r="H22" s="12" t="str">
        <f t="array" ref="H22">IFERROR(INDEX(Primary_BSP_Group,MATCH(SMALL((SQRT((Primary_Easting-$D$12)^2+(Primary_Northing-$D$13)^2)),B22),SQRT((Primary_Easting-$D$12)^2+(Primary_Northing-$D$13)^2),0)),"-")</f>
        <v>-</v>
      </c>
      <c r="I22" s="12" t="str">
        <f t="array" ref="I22">IFERROR(INDEX(Primary_BSP_Link,MATCH(SMALL((SQRT((Primary_Easting-$D$12)^2+(Primary_Northing-$D$13)^2)),B22),SQRT((Primary_Easting-$D$12)^2+(Primary_Northing-$D$13)^2),0)),"-")</f>
        <v>-</v>
      </c>
      <c r="J22" s="54" t="str">
        <f t="shared" si="2"/>
        <v>-</v>
      </c>
      <c r="K22" s="12" t="str">
        <f t="array" ref="K22">IFERROR(INDEX(Primary_GSP_Group,MATCH(SMALL((SQRT((Primary_Easting-$D$12)^2+(Primary_Northing-$D$13)^2)),B22),SQRT((Primary_Easting-$D$12)^2+(Primary_Northing-$D$13)^2),0)),"-")</f>
        <v>-</v>
      </c>
      <c r="L22" s="12" t="str">
        <f t="array" ref="L22">IFERROR(INDEX(Primary_GSP_Link,MATCH(SMALL((SQRT((Primary_Easting-$D$12)^2+(Primary_Northing-$D$13)^2)),B22),SQRT((Primary_Easting-$D$12)^2+(Primary_Northing-$D$13)^2),0)),"-")</f>
        <v>-</v>
      </c>
      <c r="M22" s="12" t="str">
        <f t="array" ref="M22">IFERROR(INDEX(Primary_Easting,MATCH(SMALL((SQRT((Primary_Easting-$D$12)^2+(Primary_Northing-$D$13)^2)),B22),SQRT((Primary_Easting-$D$12)^2+(Primary_Northing-$D$13)^2),0)),"-")</f>
        <v>-</v>
      </c>
      <c r="N22" s="12" t="str">
        <f t="array" ref="N22">IFERROR(INDEX(Primary_Northing,MATCH(SMALL((SQRT((Primary_Easting-$D$12)^2+(Primary_Northing-$D$13)^2)),B22),SQRT((Primary_Easting-$D$12)^2+(Primary_Northing-$D$13)^2),0)),"-")</f>
        <v>-</v>
      </c>
      <c r="O22" s="14" t="str">
        <f t="array" ref="O22">IFERROR(INDEX(Primary_Headroom,MATCH(SMALL((SQRT((Primary_Easting-$D$12)^2+(Primary_Northing-$D$13)^2)),B22),SQRT((Primary_Easting-$D$12)^2+(Primary_Northing-$D$13)^2),0),IF($D$15="Demand – Firm", 1, IF($D$15="Demand – N-0", 2,  IF($D$15="Generation – Inverter Based", 3, IF($D$15="Generation – Synchronous (LV)", 4, IF($D$15="Generation – Synchronous (HV)", 5, IF($D$15="Battery Storage", 6, 7))))))),"-")</f>
        <v>-</v>
      </c>
      <c r="P22" s="14" t="e">
        <f>VLOOKUP(E22,'4) Primary Headroom Data'!B7:J380,9,FALSE)</f>
        <v>#N/A</v>
      </c>
      <c r="Q22" s="14" t="e">
        <f t="shared" si="3"/>
        <v>#N/A</v>
      </c>
      <c r="R22" s="64" t="e">
        <f t="shared" si="4"/>
        <v>#N/A</v>
      </c>
      <c r="S22" s="64" t="e">
        <f>IF(Q22=0,1.5,IF(Q22=O22,$D$14/Q22,IF(Q22=P22,IF(D14&gt;Q22,"no", "yes"))))</f>
        <v>#N/A</v>
      </c>
      <c r="T22" s="65" t="e">
        <f t="shared" si="5"/>
        <v>#N/A</v>
      </c>
      <c r="U22" s="37"/>
      <c r="V22" s="65" t="str">
        <f>IFERROR(IF(OR($D$15="Demand – Firm",$D$15="Demand – N-0"),"-",VLOOKUP(J22,'7)Transmission Capacity - App G'!$C$7:$J$23,6,FALSE)),"-")</f>
        <v>-</v>
      </c>
      <c r="W22" s="65" t="str">
        <f>IFERROR(IF(OR($D$15="Demand – Firm",$D$15="Demand – N-0"),"-",VLOOKUP(J22,'7)Transmission Capacity - App G'!$C$7:$L$23,10,FALSE)),"-")</f>
        <v>-</v>
      </c>
      <c r="X22" s="129" t="str">
        <f>IFERROR(IF(OR($D$15="Demand – Firm",$D$15="Demand – N-0"),"-",IF(VLOOKUP(J22,'7)Transmission Capacity - App G'!$C$7:$I$23,7,FALSE)="A","Transmission Headroom Available",IF(VLOOKUP(J22,'7)Transmission Capacity - App G'!$C$7:$I$23,7,FALSE)="B","Modification Application Required",IF(VLOOKUP(J22,'7)Transmission Capacity - App G'!$C$7:$I$23,7,FALSE)="C","Transmission Works Identified","-")))),"-")</f>
        <v>-</v>
      </c>
      <c r="Y22" s="129"/>
      <c r="Z22" s="2"/>
      <c r="AA22" s="2"/>
      <c r="AB22" s="2"/>
      <c r="AC22" s="2"/>
      <c r="AD22" s="2"/>
      <c r="AE22" s="2"/>
      <c r="AF22" s="2"/>
      <c r="AG22" s="2"/>
      <c r="AH22" s="2"/>
    </row>
    <row r="23" spans="2:34" ht="15" customHeight="1" x14ac:dyDescent="0.2">
      <c r="B23" s="12">
        <v>4</v>
      </c>
      <c r="C23" s="13" t="str">
        <f t="array" ref="C23">IFERROR(SMALL((SQRT((Primary_Easting-$D$12)^2+(Primary_Northing-$D$13)^2)),B23)/1000,"-")</f>
        <v>-</v>
      </c>
      <c r="D23" s="54" t="str">
        <f t="shared" si="0"/>
        <v>-</v>
      </c>
      <c r="E23" s="12" t="str">
        <f t="array" ref="E23">IFERROR(INDEX(Primary_Substation,MATCH(SMALL((SQRT((Primary_Easting-$D$12)^2+(Primary_Northing-$D$13)^2)),B23),SQRT((Primary_Easting-$D$12)^2+(Primary_Northing-$D$13)^2),0)),"-")</f>
        <v>-</v>
      </c>
      <c r="F23" s="12" t="str">
        <f t="array" ref="F23">IFERROR(INDEX(Primary_Primary_Link,MATCH(SMALL((SQRT((Primary_Easting-$D$12)^2+(Primary_Northing-$D$13)^2)),B23),SQRT((Primary_Easting-$D$12)^2+(Primary_Northing-$D$13)^2),0)),"-")</f>
        <v>-</v>
      </c>
      <c r="G23" s="54" t="str">
        <f t="shared" si="1"/>
        <v>-</v>
      </c>
      <c r="H23" s="12" t="str">
        <f t="array" ref="H23">IFERROR(INDEX(Primary_BSP_Group,MATCH(SMALL((SQRT((Primary_Easting-$D$12)^2+(Primary_Northing-$D$13)^2)),B23),SQRT((Primary_Easting-$D$12)^2+(Primary_Northing-$D$13)^2),0)),"-")</f>
        <v>-</v>
      </c>
      <c r="I23" s="12" t="str">
        <f t="array" ref="I23">IFERROR(INDEX(Primary_BSP_Link,MATCH(SMALL((SQRT((Primary_Easting-$D$12)^2+(Primary_Northing-$D$13)^2)),B23),SQRT((Primary_Easting-$D$12)^2+(Primary_Northing-$D$13)^2),0)),"-")</f>
        <v>-</v>
      </c>
      <c r="J23" s="54" t="str">
        <f t="shared" si="2"/>
        <v>-</v>
      </c>
      <c r="K23" s="12" t="str">
        <f t="array" ref="K23">IFERROR(INDEX(Primary_GSP_Group,MATCH(SMALL((SQRT((Primary_Easting-$D$12)^2+(Primary_Northing-$D$13)^2)),B23),SQRT((Primary_Easting-$D$12)^2+(Primary_Northing-$D$13)^2),0)),"-")</f>
        <v>-</v>
      </c>
      <c r="L23" s="12" t="str">
        <f t="array" ref="L23">IFERROR(INDEX(Primary_GSP_Link,MATCH(SMALL((SQRT((Primary_Easting-$D$12)^2+(Primary_Northing-$D$13)^2)),B23),SQRT((Primary_Easting-$D$12)^2+(Primary_Northing-$D$13)^2),0)),"-")</f>
        <v>-</v>
      </c>
      <c r="M23" s="12" t="str">
        <f t="array" ref="M23">IFERROR(INDEX(Primary_Easting,MATCH(SMALL((SQRT((Primary_Easting-$D$12)^2+(Primary_Northing-$D$13)^2)),B23),SQRT((Primary_Easting-$D$12)^2+(Primary_Northing-$D$13)^2),0)),"-")</f>
        <v>-</v>
      </c>
      <c r="N23" s="12" t="str">
        <f t="array" ref="N23">IFERROR(INDEX(Primary_Northing,MATCH(SMALL((SQRT((Primary_Easting-$D$12)^2+(Primary_Northing-$D$13)^2)),B23),SQRT((Primary_Easting-$D$12)^2+(Primary_Northing-$D$13)^2),0)),"-")</f>
        <v>-</v>
      </c>
      <c r="O23" s="14" t="str">
        <f t="array" ref="O23">IFERROR(INDEX(Primary_Headroom,MATCH(SMALL((SQRT((Primary_Easting-$D$12)^2+(Primary_Northing-$D$13)^2)),B23),SQRT((Primary_Easting-$D$12)^2+(Primary_Northing-$D$13)^2),0),IF($D$15="Demand – Firm", 1, IF($D$15="Demand – N-0", 2,  IF($D$15="Generation – Inverter Based", 3, IF($D$15="Generation – Synchronous (LV)", 4, IF($D$15="Generation – Synchronous (HV)", 5, IF($D$15="Battery Storage", 6, 7))))))),"-")</f>
        <v>-</v>
      </c>
      <c r="P23" s="14" t="e">
        <f>VLOOKUP(E23,'4) Primary Headroom Data'!B7:J381,9,FALSE)</f>
        <v>#N/A</v>
      </c>
      <c r="Q23" s="14" t="e">
        <f t="shared" si="3"/>
        <v>#N/A</v>
      </c>
      <c r="R23" s="64" t="e">
        <f t="shared" si="4"/>
        <v>#N/A</v>
      </c>
      <c r="S23" s="64" t="e">
        <f>IF(Q23=0,1.5,IF(Q23=O23,$D$14/Q23,IF(Q23=P23,IF(D14&gt;Q23,"no", "yes"))))</f>
        <v>#N/A</v>
      </c>
      <c r="T23" s="65" t="e">
        <f t="shared" si="5"/>
        <v>#N/A</v>
      </c>
      <c r="U23" s="37"/>
      <c r="V23" s="65" t="str">
        <f>IFERROR(IF(OR($D$15="Demand – Firm",$D$15="Demand – N-0"),"-",VLOOKUP(J23,'7)Transmission Capacity - App G'!$C$7:$J$23,6,FALSE)),"-")</f>
        <v>-</v>
      </c>
      <c r="W23" s="65" t="str">
        <f>IFERROR(IF(OR($D$15="Demand – Firm",$D$15="Demand – N-0"),"-",VLOOKUP(J23,'7)Transmission Capacity - App G'!$C$7:$L$23,10,FALSE)),"-")</f>
        <v>-</v>
      </c>
      <c r="X23" s="129" t="str">
        <f>IFERROR(IF(OR($D$15="Demand – Firm",$D$15="Demand – N-0"),"-",IF(VLOOKUP(J23,'7)Transmission Capacity - App G'!$C$7:$I$23,7,FALSE)="A","Transmission Headroom Available",IF(VLOOKUP(J23,'7)Transmission Capacity - App G'!$C$7:$I$23,7,FALSE)="B","Modification Application Required",IF(VLOOKUP(J23,'7)Transmission Capacity - App G'!$C$7:$I$23,7,FALSE)="C","Transmission Works Identified","-")))),"-")</f>
        <v>-</v>
      </c>
      <c r="Y23" s="129"/>
      <c r="Z23" s="2"/>
      <c r="AA23" s="2"/>
      <c r="AB23" s="2"/>
      <c r="AC23" s="2"/>
      <c r="AD23" s="2"/>
      <c r="AE23" s="2"/>
      <c r="AF23" s="2"/>
      <c r="AG23" s="2"/>
      <c r="AH23" s="2"/>
    </row>
    <row r="24" spans="2:34" ht="15" x14ac:dyDescent="0.2">
      <c r="B24" s="12">
        <v>5</v>
      </c>
      <c r="C24" s="13" t="str">
        <f t="array" ref="C24">IFERROR(SMALL((SQRT((Primary_Easting-$D$12)^2+(Primary_Northing-$D$13)^2)),B24)/1000,"-")</f>
        <v>-</v>
      </c>
      <c r="D24" s="54" t="str">
        <f t="shared" si="0"/>
        <v>-</v>
      </c>
      <c r="E24" s="12" t="str">
        <f t="array" ref="E24">IFERROR(INDEX(Primary_Substation,MATCH(SMALL((SQRT((Primary_Easting-$D$12)^2+(Primary_Northing-$D$13)^2)),B24),SQRT((Primary_Easting-$D$12)^2+(Primary_Northing-$D$13)^2),0)),"-")</f>
        <v>-</v>
      </c>
      <c r="F24" s="12" t="str">
        <f t="array" ref="F24">IFERROR(INDEX(Primary_Primary_Link,MATCH(SMALL((SQRT((Primary_Easting-$D$12)^2+(Primary_Northing-$D$13)^2)),B24),SQRT((Primary_Easting-$D$12)^2+(Primary_Northing-$D$13)^2),0)),"-")</f>
        <v>-</v>
      </c>
      <c r="G24" s="54" t="str">
        <f t="shared" si="1"/>
        <v>-</v>
      </c>
      <c r="H24" s="12" t="str">
        <f t="array" ref="H24">IFERROR(INDEX(Primary_BSP_Group,MATCH(SMALL((SQRT((Primary_Easting-$D$12)^2+(Primary_Northing-$D$13)^2)),B24),SQRT((Primary_Easting-$D$12)^2+(Primary_Northing-$D$13)^2),0)),"-")</f>
        <v>-</v>
      </c>
      <c r="I24" s="12" t="str">
        <f t="array" ref="I24">IFERROR(INDEX(Primary_BSP_Link,MATCH(SMALL((SQRT((Primary_Easting-$D$12)^2+(Primary_Northing-$D$13)^2)),B24),SQRT((Primary_Easting-$D$12)^2+(Primary_Northing-$D$13)^2),0)),"-")</f>
        <v>-</v>
      </c>
      <c r="J24" s="54" t="str">
        <f t="shared" si="2"/>
        <v>-</v>
      </c>
      <c r="K24" s="12" t="str">
        <f t="array" ref="K24">IFERROR(INDEX(Primary_GSP_Group,MATCH(SMALL((SQRT((Primary_Easting-$D$12)^2+(Primary_Northing-$D$13)^2)),B24),SQRT((Primary_Easting-$D$12)^2+(Primary_Northing-$D$13)^2),0)),"-")</f>
        <v>-</v>
      </c>
      <c r="L24" s="12" t="str">
        <f t="array" ref="L24">IFERROR(INDEX(Primary_GSP_Link,MATCH(SMALL((SQRT((Primary_Easting-$D$12)^2+(Primary_Northing-$D$13)^2)),B24),SQRT((Primary_Easting-$D$12)^2+(Primary_Northing-$D$13)^2),0)),"-")</f>
        <v>-</v>
      </c>
      <c r="M24" s="12" t="str">
        <f t="array" ref="M24">IFERROR(INDEX(Primary_Easting,MATCH(SMALL((SQRT((Primary_Easting-$D$12)^2+(Primary_Northing-$D$13)^2)),B24),SQRT((Primary_Easting-$D$12)^2+(Primary_Northing-$D$13)^2),0)),"-")</f>
        <v>-</v>
      </c>
      <c r="N24" s="12" t="str">
        <f t="array" ref="N24">IFERROR(INDEX(Primary_Northing,MATCH(SMALL((SQRT((Primary_Easting-$D$12)^2+(Primary_Northing-$D$13)^2)),B24),SQRT((Primary_Easting-$D$12)^2+(Primary_Northing-$D$13)^2),0)),"-")</f>
        <v>-</v>
      </c>
      <c r="O24" s="14" t="str">
        <f t="array" ref="O24">IFERROR(INDEX(Primary_Headroom,MATCH(SMALL((SQRT((Primary_Easting-$D$12)^2+(Primary_Northing-$D$13)^2)),B24),SQRT((Primary_Easting-$D$12)^2+(Primary_Northing-$D$13)^2),0),IF($D$15="Demand – Firm", 1, IF($D$15="Demand – N-0", 2,  IF($D$15="Generation – Inverter Based", 3, IF($D$15="Generation – Synchronous (LV)", 4, IF($D$15="Generation – Synchronous (HV)", 5, IF($D$15="Battery Storage", 6, 7))))))),"-")</f>
        <v>-</v>
      </c>
      <c r="P24" s="14" t="e">
        <f>VLOOKUP(E24,'4) Primary Headroom Data'!B7:J382,9,FALSE)</f>
        <v>#N/A</v>
      </c>
      <c r="Q24" s="14" t="e">
        <f t="shared" si="3"/>
        <v>#N/A</v>
      </c>
      <c r="R24" s="64" t="e">
        <f t="shared" si="4"/>
        <v>#N/A</v>
      </c>
      <c r="S24" s="64" t="e">
        <f>IF(Q24=0,1.5,IF(Q24=O24,$D$14/Q24,IF(Q24=P24,IF(D14&gt;Q24,"no", "yes"))))</f>
        <v>#N/A</v>
      </c>
      <c r="T24" s="65" t="e">
        <f t="shared" si="5"/>
        <v>#N/A</v>
      </c>
      <c r="U24" s="37"/>
      <c r="V24" s="65" t="str">
        <f>IFERROR(IF(OR($D$15="Demand – Firm",$D$15="Demand – N-0"),"-",VLOOKUP(J24,'7)Transmission Capacity - App G'!$C$7:$J$23,6,FALSE)),"-")</f>
        <v>-</v>
      </c>
      <c r="W24" s="65" t="str">
        <f>IFERROR(IF(OR($D$15="Demand – Firm",$D$15="Demand – N-0"),"-",VLOOKUP(J24,'7)Transmission Capacity - App G'!$C$7:$L$23,10,FALSE)),"-")</f>
        <v>-</v>
      </c>
      <c r="X24" s="129" t="str">
        <f>IFERROR(IF(OR($D$15="Demand – Firm",$D$15="Demand – N-0"),"-",IF(VLOOKUP(J24,'7)Transmission Capacity - App G'!$C$7:$I$23,7,FALSE)="A","Transmission Headroom Available",IF(VLOOKUP(J24,'7)Transmission Capacity - App G'!$C$7:$I$23,7,FALSE)="B","Modification Application Required",IF(VLOOKUP(J24,'7)Transmission Capacity - App G'!$C$7:$I$23,7,FALSE)="C","Transmission Works Identified","-")))),"-")</f>
        <v>-</v>
      </c>
      <c r="Y24" s="129"/>
      <c r="Z24" s="2"/>
      <c r="AA24" s="2"/>
      <c r="AB24" s="2"/>
      <c r="AC24" s="2"/>
      <c r="AD24" s="2"/>
      <c r="AE24" s="2"/>
      <c r="AF24" s="2"/>
      <c r="AG24" s="2"/>
      <c r="AH24" s="2"/>
    </row>
    <row r="25" spans="2:34" ht="15" x14ac:dyDescent="0.2">
      <c r="B25" s="12">
        <v>6</v>
      </c>
      <c r="C25" s="13" t="str">
        <f t="array" ref="C25">IFERROR(SMALL((SQRT((Primary_Easting-$D$12)^2+(Primary_Northing-$D$13)^2)),B25)/1000,"-")</f>
        <v>-</v>
      </c>
      <c r="D25" s="54" t="str">
        <f t="shared" si="0"/>
        <v>-</v>
      </c>
      <c r="E25" s="12" t="str">
        <f t="array" ref="E25">IFERROR(INDEX(Primary_Substation,MATCH(SMALL((SQRT((Primary_Easting-$D$12)^2+(Primary_Northing-$D$13)^2)),B25),SQRT((Primary_Easting-$D$12)^2+(Primary_Northing-$D$13)^2),0)),"-")</f>
        <v>-</v>
      </c>
      <c r="F25" s="12" t="str">
        <f t="array" ref="F25">IFERROR(INDEX(Primary_Primary_Link,MATCH(SMALL((SQRT((Primary_Easting-$D$12)^2+(Primary_Northing-$D$13)^2)),B25),SQRT((Primary_Easting-$D$12)^2+(Primary_Northing-$D$13)^2),0)),"-")</f>
        <v>-</v>
      </c>
      <c r="G25" s="54" t="str">
        <f t="shared" si="1"/>
        <v>-</v>
      </c>
      <c r="H25" s="12" t="str">
        <f t="array" ref="H25">IFERROR(INDEX(Primary_BSP_Group,MATCH(SMALL((SQRT((Primary_Easting-$D$12)^2+(Primary_Northing-$D$13)^2)),B25),SQRT((Primary_Easting-$D$12)^2+(Primary_Northing-$D$13)^2),0)),"-")</f>
        <v>-</v>
      </c>
      <c r="I25" s="12" t="str">
        <f t="array" ref="I25">IFERROR(INDEX(Primary_BSP_Link,MATCH(SMALL((SQRT((Primary_Easting-$D$12)^2+(Primary_Northing-$D$13)^2)),B25),SQRT((Primary_Easting-$D$12)^2+(Primary_Northing-$D$13)^2),0)),"-")</f>
        <v>-</v>
      </c>
      <c r="J25" s="54" t="str">
        <f t="shared" si="2"/>
        <v>-</v>
      </c>
      <c r="K25" s="12" t="str">
        <f t="array" ref="K25">IFERROR(INDEX(Primary_GSP_Group,MATCH(SMALL((SQRT((Primary_Easting-$D$12)^2+(Primary_Northing-$D$13)^2)),B25),SQRT((Primary_Easting-$D$12)^2+(Primary_Northing-$D$13)^2),0)),"-")</f>
        <v>-</v>
      </c>
      <c r="L25" s="12" t="str">
        <f t="array" ref="L25">IFERROR(INDEX(Primary_GSP_Link,MATCH(SMALL((SQRT((Primary_Easting-$D$12)^2+(Primary_Northing-$D$13)^2)),B25),SQRT((Primary_Easting-$D$12)^2+(Primary_Northing-$D$13)^2),0)),"-")</f>
        <v>-</v>
      </c>
      <c r="M25" s="12" t="str">
        <f t="array" ref="M25">IFERROR(INDEX(Primary_Easting,MATCH(SMALL((SQRT((Primary_Easting-$D$12)^2+(Primary_Northing-$D$13)^2)),B25),SQRT((Primary_Easting-$D$12)^2+(Primary_Northing-$D$13)^2),0)),"-")</f>
        <v>-</v>
      </c>
      <c r="N25" s="12" t="str">
        <f t="array" ref="N25">IFERROR(INDEX(Primary_Northing,MATCH(SMALL((SQRT((Primary_Easting-$D$12)^2+(Primary_Northing-$D$13)^2)),B25),SQRT((Primary_Easting-$D$12)^2+(Primary_Northing-$D$13)^2),0)),"-")</f>
        <v>-</v>
      </c>
      <c r="O25" s="14" t="str">
        <f t="array" ref="O25">IFERROR(INDEX(Primary_Headroom,MATCH(SMALL((SQRT((Primary_Easting-$D$12)^2+(Primary_Northing-$D$13)^2)),B25),SQRT((Primary_Easting-$D$12)^2+(Primary_Northing-$D$13)^2),0),IF($D$15="Demand – Firm", 1, IF($D$15="Demand – N-0", 2,  IF($D$15="Generation – Inverter Based", 3, IF($D$15="Generation – Synchronous (LV)", 4, IF($D$15="Generation – Synchronous (HV)", 5, IF($D$15="Battery Storage", 6, 7))))))),"-")</f>
        <v>-</v>
      </c>
      <c r="P25" s="14" t="e">
        <f>VLOOKUP(E25,'4) Primary Headroom Data'!B7:J383,9,FALSE)</f>
        <v>#N/A</v>
      </c>
      <c r="Q25" s="14" t="e">
        <f t="shared" si="3"/>
        <v>#N/A</v>
      </c>
      <c r="R25" s="64" t="e">
        <f t="shared" si="4"/>
        <v>#N/A</v>
      </c>
      <c r="S25" s="64" t="e">
        <f>IF(Q25=0,1.5,IF(Q25=O25,$D$14/Q25,IF(Q25=P25,IF(D14&gt;Q25,"no", "yes"))))</f>
        <v>#N/A</v>
      </c>
      <c r="T25" s="65" t="e">
        <f t="shared" si="5"/>
        <v>#N/A</v>
      </c>
      <c r="U25" s="37"/>
      <c r="V25" s="65" t="str">
        <f>IFERROR(IF(OR($D$15="Demand – Firm",$D$15="Demand – N-0"),"-",VLOOKUP(J25,'7)Transmission Capacity - App G'!$C$7:$J$23,6,FALSE)),"-")</f>
        <v>-</v>
      </c>
      <c r="W25" s="65" t="str">
        <f>IFERROR(IF(OR($D$15="Demand – Firm",$D$15="Demand – N-0"),"-",VLOOKUP(J25,'7)Transmission Capacity - App G'!$C$7:$L$23,10,FALSE)),"-")</f>
        <v>-</v>
      </c>
      <c r="X25" s="129" t="str">
        <f>IFERROR(IF(OR($D$15="Demand – Firm",$D$15="Demand – N-0"),"-",IF(VLOOKUP(J25,'7)Transmission Capacity - App G'!$C$7:$I$23,7,FALSE)="A","Transmission Headroom Available",IF(VLOOKUP(J25,'7)Transmission Capacity - App G'!$C$7:$I$23,7,FALSE)="B","Modification Application Required",IF(VLOOKUP(J25,'7)Transmission Capacity - App G'!$C$7:$I$23,7,FALSE)="C","Transmission Works Identified","-")))),"-")</f>
        <v>-</v>
      </c>
      <c r="Y25" s="129"/>
      <c r="Z25" s="2"/>
      <c r="AA25" s="2"/>
      <c r="AB25" s="2"/>
      <c r="AC25" s="2"/>
      <c r="AD25" s="2"/>
      <c r="AE25" s="2"/>
      <c r="AF25" s="2"/>
      <c r="AG25" s="2"/>
      <c r="AH25" s="2"/>
    </row>
    <row r="26" spans="2:34" ht="15" x14ac:dyDescent="0.2">
      <c r="B26" s="12">
        <v>7</v>
      </c>
      <c r="C26" s="13" t="str">
        <f t="array" ref="C26">IFERROR(SMALL((SQRT((Primary_Easting-$D$12)^2+(Primary_Northing-$D$13)^2)),B26)/1000,"-")</f>
        <v>-</v>
      </c>
      <c r="D26" s="54" t="str">
        <f t="shared" si="0"/>
        <v>-</v>
      </c>
      <c r="E26" s="12" t="str">
        <f t="array" ref="E26">IFERROR(INDEX(Primary_Substation,MATCH(SMALL((SQRT((Primary_Easting-$D$12)^2+(Primary_Northing-$D$13)^2)),B26),SQRT((Primary_Easting-$D$12)^2+(Primary_Northing-$D$13)^2),0)),"-")</f>
        <v>-</v>
      </c>
      <c r="F26" s="12" t="str">
        <f t="array" ref="F26">IFERROR(INDEX(Primary_Primary_Link,MATCH(SMALL((SQRT((Primary_Easting-$D$12)^2+(Primary_Northing-$D$13)^2)),B26),SQRT((Primary_Easting-$D$12)^2+(Primary_Northing-$D$13)^2),0)),"-")</f>
        <v>-</v>
      </c>
      <c r="G26" s="54" t="str">
        <f t="shared" si="1"/>
        <v>-</v>
      </c>
      <c r="H26" s="12" t="str">
        <f t="array" ref="H26">IFERROR(INDEX(Primary_BSP_Group,MATCH(SMALL((SQRT((Primary_Easting-$D$12)^2+(Primary_Northing-$D$13)^2)),B26),SQRT((Primary_Easting-$D$12)^2+(Primary_Northing-$D$13)^2),0)),"-")</f>
        <v>-</v>
      </c>
      <c r="I26" s="12" t="str">
        <f t="array" ref="I26">IFERROR(INDEX(Primary_BSP_Link,MATCH(SMALL((SQRT((Primary_Easting-$D$12)^2+(Primary_Northing-$D$13)^2)),B26),SQRT((Primary_Easting-$D$12)^2+(Primary_Northing-$D$13)^2),0)),"-")</f>
        <v>-</v>
      </c>
      <c r="J26" s="54" t="str">
        <f t="shared" si="2"/>
        <v>-</v>
      </c>
      <c r="K26" s="12" t="str">
        <f t="array" ref="K26">IFERROR(INDEX(Primary_GSP_Group,MATCH(SMALL((SQRT((Primary_Easting-$D$12)^2+(Primary_Northing-$D$13)^2)),B26),SQRT((Primary_Easting-$D$12)^2+(Primary_Northing-$D$13)^2),0)),"-")</f>
        <v>-</v>
      </c>
      <c r="L26" s="12" t="str">
        <f t="array" ref="L26">IFERROR(INDEX(Primary_GSP_Link,MATCH(SMALL((SQRT((Primary_Easting-$D$12)^2+(Primary_Northing-$D$13)^2)),B26),SQRT((Primary_Easting-$D$12)^2+(Primary_Northing-$D$13)^2),0)),"-")</f>
        <v>-</v>
      </c>
      <c r="M26" s="12" t="str">
        <f t="array" ref="M26">IFERROR(INDEX(Primary_Easting,MATCH(SMALL((SQRT((Primary_Easting-$D$12)^2+(Primary_Northing-$D$13)^2)),B26),SQRT((Primary_Easting-$D$12)^2+(Primary_Northing-$D$13)^2),0)),"-")</f>
        <v>-</v>
      </c>
      <c r="N26" s="12" t="str">
        <f t="array" ref="N26">IFERROR(INDEX(Primary_Northing,MATCH(SMALL((SQRT((Primary_Easting-$D$12)^2+(Primary_Northing-$D$13)^2)),B26),SQRT((Primary_Easting-$D$12)^2+(Primary_Northing-$D$13)^2),0)),"-")</f>
        <v>-</v>
      </c>
      <c r="O26" s="14" t="str">
        <f t="array" ref="O26">IFERROR(INDEX(Primary_Headroom,MATCH(SMALL((SQRT((Primary_Easting-$D$12)^2+(Primary_Northing-$D$13)^2)),B26),SQRT((Primary_Easting-$D$12)^2+(Primary_Northing-$D$13)^2),0),IF($D$15="Demand – Firm", 1, IF($D$15="Demand – N-0", 2,  IF($D$15="Generation – Inverter Based", 3, IF($D$15="Generation – Synchronous (LV)", 4, IF($D$15="Generation – Synchronous (HV)", 5, IF($D$15="Battery Storage", 6, 7))))))),"-")</f>
        <v>-</v>
      </c>
      <c r="P26" s="14" t="e">
        <f>VLOOKUP(E26,'4) Primary Headroom Data'!B7:J384,9,FALSE)</f>
        <v>#N/A</v>
      </c>
      <c r="Q26" s="14" t="e">
        <f t="shared" si="3"/>
        <v>#N/A</v>
      </c>
      <c r="R26" s="64" t="e">
        <f t="shared" si="4"/>
        <v>#N/A</v>
      </c>
      <c r="S26" s="64" t="e">
        <f>IF(Q26=0,1.5,IF(Q26=O26,$D$14/Q26,IF(Q26=P26,IF(D14&gt;Q26,"no", "yes"))))</f>
        <v>#N/A</v>
      </c>
      <c r="T26" s="65" t="e">
        <f t="shared" si="5"/>
        <v>#N/A</v>
      </c>
      <c r="U26" s="37"/>
      <c r="V26" s="65" t="str">
        <f>IFERROR(IF(OR($D$15="Demand – Firm",$D$15="Demand – N-0"),"-",VLOOKUP(J26,'7)Transmission Capacity - App G'!$C$7:$J$23,6,FALSE)),"-")</f>
        <v>-</v>
      </c>
      <c r="W26" s="65" t="str">
        <f>IFERROR(IF(OR($D$15="Demand – Firm",$D$15="Demand – N-0"),"-",VLOOKUP(J26,'7)Transmission Capacity - App G'!$C$7:$L$23,10,FALSE)),"-")</f>
        <v>-</v>
      </c>
      <c r="X26" s="129" t="str">
        <f>IFERROR(IF(OR($D$15="Demand – Firm",$D$15="Demand – N-0"),"-",IF(VLOOKUP(J26,'7)Transmission Capacity - App G'!$C$7:$I$23,7,FALSE)="A","Transmission Headroom Available",IF(VLOOKUP(J26,'7)Transmission Capacity - App G'!$C$7:$I$23,7,FALSE)="B","Modification Application Required",IF(VLOOKUP(J26,'7)Transmission Capacity - App G'!$C$7:$I$23,7,FALSE)="C","Transmission Works Identified","-")))),"-")</f>
        <v>-</v>
      </c>
      <c r="Y26" s="129"/>
      <c r="Z26" s="2"/>
      <c r="AA26" s="2"/>
      <c r="AB26" s="2"/>
      <c r="AC26" s="2"/>
      <c r="AD26" s="2"/>
      <c r="AE26" s="2"/>
      <c r="AF26" s="2"/>
      <c r="AG26" s="2"/>
      <c r="AH26" s="2"/>
    </row>
    <row r="27" spans="2:34" ht="15" x14ac:dyDescent="0.2">
      <c r="B27" s="12">
        <v>8</v>
      </c>
      <c r="C27" s="13" t="str">
        <f t="array" ref="C27">IFERROR(SMALL((SQRT((Primary_Easting-$D$12)^2+(Primary_Northing-$D$13)^2)),B27)/1000,"-")</f>
        <v>-</v>
      </c>
      <c r="D27" s="54" t="str">
        <f t="shared" si="0"/>
        <v>-</v>
      </c>
      <c r="E27" s="12" t="str">
        <f t="array" ref="E27">IFERROR(INDEX(Primary_Substation,MATCH(SMALL((SQRT((Primary_Easting-$D$12)^2+(Primary_Northing-$D$13)^2)),B27),SQRT((Primary_Easting-$D$12)^2+(Primary_Northing-$D$13)^2),0)),"-")</f>
        <v>-</v>
      </c>
      <c r="F27" s="12" t="str">
        <f t="array" ref="F27">IFERROR(INDEX(Primary_Primary_Link,MATCH(SMALL((SQRT((Primary_Easting-$D$12)^2+(Primary_Northing-$D$13)^2)),B27),SQRT((Primary_Easting-$D$12)^2+(Primary_Northing-$D$13)^2),0)),"-")</f>
        <v>-</v>
      </c>
      <c r="G27" s="54" t="str">
        <f t="shared" si="1"/>
        <v>-</v>
      </c>
      <c r="H27" s="12" t="str">
        <f t="array" ref="H27">IFERROR(INDEX(Primary_BSP_Group,MATCH(SMALL((SQRT((Primary_Easting-$D$12)^2+(Primary_Northing-$D$13)^2)),B27),SQRT((Primary_Easting-$D$12)^2+(Primary_Northing-$D$13)^2),0)),"-")</f>
        <v>-</v>
      </c>
      <c r="I27" s="12" t="str">
        <f t="array" ref="I27">IFERROR(INDEX(Primary_BSP_Link,MATCH(SMALL((SQRT((Primary_Easting-$D$12)^2+(Primary_Northing-$D$13)^2)),B27),SQRT((Primary_Easting-$D$12)^2+(Primary_Northing-$D$13)^2),0)),"-")</f>
        <v>-</v>
      </c>
      <c r="J27" s="54" t="str">
        <f t="shared" si="2"/>
        <v>-</v>
      </c>
      <c r="K27" s="12" t="str">
        <f t="array" ref="K27">IFERROR(INDEX(Primary_GSP_Group,MATCH(SMALL((SQRT((Primary_Easting-$D$12)^2+(Primary_Northing-$D$13)^2)),B27),SQRT((Primary_Easting-$D$12)^2+(Primary_Northing-$D$13)^2),0)),"-")</f>
        <v>-</v>
      </c>
      <c r="L27" s="12" t="str">
        <f t="array" ref="L27">IFERROR(INDEX(Primary_GSP_Link,MATCH(SMALL((SQRT((Primary_Easting-$D$12)^2+(Primary_Northing-$D$13)^2)),B27),SQRT((Primary_Easting-$D$12)^2+(Primary_Northing-$D$13)^2),0)),"-")</f>
        <v>-</v>
      </c>
      <c r="M27" s="12" t="str">
        <f t="array" ref="M27">IFERROR(INDEX(Primary_Easting,MATCH(SMALL((SQRT((Primary_Easting-$D$12)^2+(Primary_Northing-$D$13)^2)),B27),SQRT((Primary_Easting-$D$12)^2+(Primary_Northing-$D$13)^2),0)),"-")</f>
        <v>-</v>
      </c>
      <c r="N27" s="12" t="str">
        <f t="array" ref="N27">IFERROR(INDEX(Primary_Northing,MATCH(SMALL((SQRT((Primary_Easting-$D$12)^2+(Primary_Northing-$D$13)^2)),B27),SQRT((Primary_Easting-$D$12)^2+(Primary_Northing-$D$13)^2),0)),"-")</f>
        <v>-</v>
      </c>
      <c r="O27" s="14" t="str">
        <f t="array" ref="O27">IFERROR(INDEX(Primary_Headroom,MATCH(SMALL((SQRT((Primary_Easting-$D$12)^2+(Primary_Northing-$D$13)^2)),B27),SQRT((Primary_Easting-$D$12)^2+(Primary_Northing-$D$13)^2),0),IF($D$15="Demand – Firm", 1, IF($D$15="Demand – N-0", 2,  IF($D$15="Generation – Inverter Based", 3, IF($D$15="Generation – Synchronous (LV)", 4, IF($D$15="Generation – Synchronous (HV)", 5, IF($D$15="Battery Storage", 6, 7))))))),"-")</f>
        <v>-</v>
      </c>
      <c r="P27" s="14" t="e">
        <f>VLOOKUP(E27,'4) Primary Headroom Data'!B7:J385,9,FALSE)</f>
        <v>#N/A</v>
      </c>
      <c r="Q27" s="14" t="e">
        <f t="shared" si="3"/>
        <v>#N/A</v>
      </c>
      <c r="R27" s="64" t="e">
        <f t="shared" si="4"/>
        <v>#N/A</v>
      </c>
      <c r="S27" s="64" t="e">
        <f>IF(Q27=0,1.5,IF(Q27=O27,$D$14/Q27,IF(Q27=P27,IF(D14&gt;Q27,"no", "yes"))))</f>
        <v>#N/A</v>
      </c>
      <c r="T27" s="65" t="e">
        <f t="shared" si="5"/>
        <v>#N/A</v>
      </c>
      <c r="U27" s="37"/>
      <c r="V27" s="65" t="str">
        <f>IFERROR(IF(OR($D$15="Demand – Firm",$D$15="Demand – N-0"),"-",VLOOKUP(J27,'7)Transmission Capacity - App G'!$C$7:$J$23,6,FALSE)),"-")</f>
        <v>-</v>
      </c>
      <c r="W27" s="65" t="str">
        <f>IFERROR(IF(OR($D$15="Demand – Firm",$D$15="Demand – N-0"),"-",VLOOKUP(J27,'7)Transmission Capacity - App G'!$C$7:$L$23,10,FALSE)),"-")</f>
        <v>-</v>
      </c>
      <c r="X27" s="129" t="str">
        <f>IFERROR(IF(OR($D$15="Demand – Firm",$D$15="Demand – N-0"),"-",IF(VLOOKUP(J27,'7)Transmission Capacity - App G'!$C$7:$I$23,7,FALSE)="A","Transmission Headroom Available",IF(VLOOKUP(J27,'7)Transmission Capacity - App G'!$C$7:$I$23,7,FALSE)="B","Modification Application Required",IF(VLOOKUP(J27,'7)Transmission Capacity - App G'!$C$7:$I$23,7,FALSE)="C","Transmission Works Identified","-")))),"-")</f>
        <v>-</v>
      </c>
      <c r="Y27" s="129"/>
      <c r="Z27" s="2"/>
      <c r="AA27" s="2"/>
      <c r="AB27" s="2"/>
      <c r="AC27" s="2"/>
      <c r="AD27" s="2"/>
      <c r="AE27" s="2"/>
      <c r="AF27" s="2"/>
      <c r="AG27" s="2"/>
      <c r="AH27" s="2"/>
    </row>
    <row r="28" spans="2:34" ht="15" x14ac:dyDescent="0.2">
      <c r="B28" s="12">
        <v>9</v>
      </c>
      <c r="C28" s="13" t="str">
        <f t="array" ref="C28">IFERROR(SMALL((SQRT((Primary_Easting-$D$12)^2+(Primary_Northing-$D$13)^2)),B28)/1000,"-")</f>
        <v>-</v>
      </c>
      <c r="D28" s="54" t="str">
        <f t="shared" si="0"/>
        <v>-</v>
      </c>
      <c r="E28" s="12" t="str">
        <f t="array" ref="E28">IFERROR(INDEX(Primary_Substation,MATCH(SMALL((SQRT((Primary_Easting-$D$12)^2+(Primary_Northing-$D$13)^2)),B28),SQRT((Primary_Easting-$D$12)^2+(Primary_Northing-$D$13)^2),0)),"-")</f>
        <v>-</v>
      </c>
      <c r="F28" s="12" t="str">
        <f t="array" ref="F28">IFERROR(INDEX(Primary_Primary_Link,MATCH(SMALL((SQRT((Primary_Easting-$D$12)^2+(Primary_Northing-$D$13)^2)),B28),SQRT((Primary_Easting-$D$12)^2+(Primary_Northing-$D$13)^2),0)),"-")</f>
        <v>-</v>
      </c>
      <c r="G28" s="54" t="str">
        <f t="shared" si="1"/>
        <v>-</v>
      </c>
      <c r="H28" s="12" t="str">
        <f t="array" ref="H28">IFERROR(INDEX(Primary_BSP_Group,MATCH(SMALL((SQRT((Primary_Easting-$D$12)^2+(Primary_Northing-$D$13)^2)),B28),SQRT((Primary_Easting-$D$12)^2+(Primary_Northing-$D$13)^2),0)),"-")</f>
        <v>-</v>
      </c>
      <c r="I28" s="12" t="str">
        <f t="array" ref="I28">IFERROR(INDEX(Primary_BSP_Link,MATCH(SMALL((SQRT((Primary_Easting-$D$12)^2+(Primary_Northing-$D$13)^2)),B28),SQRT((Primary_Easting-$D$12)^2+(Primary_Northing-$D$13)^2),0)),"-")</f>
        <v>-</v>
      </c>
      <c r="J28" s="54" t="str">
        <f t="shared" si="2"/>
        <v>-</v>
      </c>
      <c r="K28" s="12" t="str">
        <f t="array" ref="K28">IFERROR(INDEX(Primary_GSP_Group,MATCH(SMALL((SQRT((Primary_Easting-$D$12)^2+(Primary_Northing-$D$13)^2)),B28),SQRT((Primary_Easting-$D$12)^2+(Primary_Northing-$D$13)^2),0)),"-")</f>
        <v>-</v>
      </c>
      <c r="L28" s="12" t="str">
        <f t="array" ref="L28">IFERROR(INDEX(Primary_GSP_Link,MATCH(SMALL((SQRT((Primary_Easting-$D$12)^2+(Primary_Northing-$D$13)^2)),B28),SQRT((Primary_Easting-$D$12)^2+(Primary_Northing-$D$13)^2),0)),"-")</f>
        <v>-</v>
      </c>
      <c r="M28" s="12" t="str">
        <f t="array" ref="M28">IFERROR(INDEX(Primary_Easting,MATCH(SMALL((SQRT((Primary_Easting-$D$12)^2+(Primary_Northing-$D$13)^2)),B28),SQRT((Primary_Easting-$D$12)^2+(Primary_Northing-$D$13)^2),0)),"-")</f>
        <v>-</v>
      </c>
      <c r="N28" s="12" t="str">
        <f t="array" ref="N28">IFERROR(INDEX(Primary_Northing,MATCH(SMALL((SQRT((Primary_Easting-$D$12)^2+(Primary_Northing-$D$13)^2)),B28),SQRT((Primary_Easting-$D$12)^2+(Primary_Northing-$D$13)^2),0)),"-")</f>
        <v>-</v>
      </c>
      <c r="O28" s="14" t="str">
        <f t="array" ref="O28">IFERROR(INDEX(Primary_Headroom,MATCH(SMALL((SQRT((Primary_Easting-$D$12)^2+(Primary_Northing-$D$13)^2)),B28),SQRT((Primary_Easting-$D$12)^2+(Primary_Northing-$D$13)^2),0),IF($D$15="Demand – Firm", 1, IF($D$15="Demand – N-0", 2,  IF($D$15="Generation – Inverter Based", 3, IF($D$15="Generation – Synchronous (LV)", 4, IF($D$15="Generation – Synchronous (HV)", 5, IF($D$15="Battery Storage", 6, 7))))))),"-")</f>
        <v>-</v>
      </c>
      <c r="P28" s="14" t="e">
        <f>VLOOKUP(E28,'4) Primary Headroom Data'!B7:J386,9,FALSE)</f>
        <v>#N/A</v>
      </c>
      <c r="Q28" s="14" t="e">
        <f t="shared" si="3"/>
        <v>#N/A</v>
      </c>
      <c r="R28" s="64" t="e">
        <f t="shared" si="4"/>
        <v>#N/A</v>
      </c>
      <c r="S28" s="64" t="e">
        <f>IF(Q28=0,1.5,IF(Q28=O28,$D$14/Q28,IF(Q28=P28,IF(D14&gt;Q28,"no", "yes"))))</f>
        <v>#N/A</v>
      </c>
      <c r="T28" s="65" t="e">
        <f t="shared" si="5"/>
        <v>#N/A</v>
      </c>
      <c r="U28" s="37"/>
      <c r="V28" s="65" t="str">
        <f>IFERROR(IF(OR($D$15="Demand – Firm",$D$15="Demand – N-0"),"-",VLOOKUP(J28,'7)Transmission Capacity - App G'!$C$7:$J$23,6,FALSE)),"-")</f>
        <v>-</v>
      </c>
      <c r="W28" s="65" t="str">
        <f>IFERROR(IF(OR($D$15="Demand – Firm",$D$15="Demand – N-0"),"-",VLOOKUP(J28,'7)Transmission Capacity - App G'!$C$7:$L$23,10,FALSE)),"-")</f>
        <v>-</v>
      </c>
      <c r="X28" s="129" t="str">
        <f>IFERROR(IF(OR($D$15="Demand – Firm",$D$15="Demand – N-0"),"-",IF(VLOOKUP(J28,'7)Transmission Capacity - App G'!$C$7:$I$23,7,FALSE)="A","Transmission Headroom Available",IF(VLOOKUP(J28,'7)Transmission Capacity - App G'!$C$7:$I$23,7,FALSE)="B","Modification Application Required",IF(VLOOKUP(J28,'7)Transmission Capacity - App G'!$C$7:$I$23,7,FALSE)="C","Transmission Works Identified","-")))),"-")</f>
        <v>-</v>
      </c>
      <c r="Y28" s="129"/>
      <c r="Z28" s="2"/>
      <c r="AA28" s="2"/>
      <c r="AB28" s="2"/>
      <c r="AC28" s="2"/>
      <c r="AD28" s="2"/>
      <c r="AE28" s="2"/>
      <c r="AF28" s="2"/>
      <c r="AG28" s="2"/>
      <c r="AH28" s="2"/>
    </row>
    <row r="29" spans="2:34" ht="15" x14ac:dyDescent="0.2">
      <c r="B29" s="12">
        <v>10</v>
      </c>
      <c r="C29" s="13" t="str">
        <f t="array" ref="C29">IFERROR(SMALL((SQRT((Primary_Easting-$D$12)^2+(Primary_Northing-$D$13)^2)),B29)/1000,"-")</f>
        <v>-</v>
      </c>
      <c r="D29" s="54" t="str">
        <f t="shared" si="0"/>
        <v>-</v>
      </c>
      <c r="E29" s="12" t="str">
        <f t="array" ref="E29">IFERROR(INDEX(Primary_Substation,MATCH(SMALL((SQRT((Primary_Easting-$D$12)^2+(Primary_Northing-$D$13)^2)),B29),SQRT((Primary_Easting-$D$12)^2+(Primary_Northing-$D$13)^2),0)),"-")</f>
        <v>-</v>
      </c>
      <c r="F29" s="12" t="str">
        <f t="array" ref="F29">IFERROR(INDEX(Primary_Primary_Link,MATCH(SMALL((SQRT((Primary_Easting-$D$12)^2+(Primary_Northing-$D$13)^2)),B29),SQRT((Primary_Easting-$D$12)^2+(Primary_Northing-$D$13)^2),0)),"-")</f>
        <v>-</v>
      </c>
      <c r="G29" s="54" t="str">
        <f t="shared" si="1"/>
        <v>-</v>
      </c>
      <c r="H29" s="12" t="str">
        <f t="array" ref="H29">IFERROR(INDEX(Primary_BSP_Group,MATCH(SMALL((SQRT((Primary_Easting-$D$12)^2+(Primary_Northing-$D$13)^2)),B29),SQRT((Primary_Easting-$D$12)^2+(Primary_Northing-$D$13)^2),0)),"-")</f>
        <v>-</v>
      </c>
      <c r="I29" s="12" t="str">
        <f t="array" ref="I29">IFERROR(INDEX(Primary_BSP_Link,MATCH(SMALL((SQRT((Primary_Easting-$D$12)^2+(Primary_Northing-$D$13)^2)),B29),SQRT((Primary_Easting-$D$12)^2+(Primary_Northing-$D$13)^2),0)),"-")</f>
        <v>-</v>
      </c>
      <c r="J29" s="54" t="str">
        <f t="shared" si="2"/>
        <v>-</v>
      </c>
      <c r="K29" s="12" t="str">
        <f t="array" ref="K29">IFERROR(INDEX(Primary_GSP_Group,MATCH(SMALL((SQRT((Primary_Easting-$D$12)^2+(Primary_Northing-$D$13)^2)),B29),SQRT((Primary_Easting-$D$12)^2+(Primary_Northing-$D$13)^2),0)),"-")</f>
        <v>-</v>
      </c>
      <c r="L29" s="12" t="str">
        <f t="array" ref="L29">IFERROR(INDEX(Primary_GSP_Link,MATCH(SMALL((SQRT((Primary_Easting-$D$12)^2+(Primary_Northing-$D$13)^2)),B29),SQRT((Primary_Easting-$D$12)^2+(Primary_Northing-$D$13)^2),0)),"-")</f>
        <v>-</v>
      </c>
      <c r="M29" s="12" t="str">
        <f t="array" ref="M29">IFERROR(INDEX(Primary_Easting,MATCH(SMALL((SQRT((Primary_Easting-$D$12)^2+(Primary_Northing-$D$13)^2)),B29),SQRT((Primary_Easting-$D$12)^2+(Primary_Northing-$D$13)^2),0)),"-")</f>
        <v>-</v>
      </c>
      <c r="N29" s="12" t="str">
        <f t="array" ref="N29">IFERROR(INDEX(Primary_Northing,MATCH(SMALL((SQRT((Primary_Easting-$D$12)^2+(Primary_Northing-$D$13)^2)),B29),SQRT((Primary_Easting-$D$12)^2+(Primary_Northing-$D$13)^2),0)),"-")</f>
        <v>-</v>
      </c>
      <c r="O29" s="14" t="str">
        <f t="array" ref="O29">IFERROR(INDEX(Primary_Headroom,MATCH(SMALL((SQRT((Primary_Easting-$D$12)^2+(Primary_Northing-$D$13)^2)),B29),SQRT((Primary_Easting-$D$12)^2+(Primary_Northing-$D$13)^2),0),IF($D$15="Demand – Firm", 1, IF($D$15="Demand – N-0", 2,  IF($D$15="Generation – Inverter Based", 3, IF($D$15="Generation – Synchronous (LV)", 4, IF($D$15="Generation – Synchronous (HV)", 5, IF($D$15="Battery Storage", 6, 7))))))),"-")</f>
        <v>-</v>
      </c>
      <c r="P29" s="14" t="e">
        <f>VLOOKUP(E29,'4) Primary Headroom Data'!B7:J387,9,FALSE)</f>
        <v>#N/A</v>
      </c>
      <c r="Q29" s="14" t="e">
        <f t="shared" si="3"/>
        <v>#N/A</v>
      </c>
      <c r="R29" s="64" t="e">
        <f t="shared" si="4"/>
        <v>#N/A</v>
      </c>
      <c r="S29" s="64" t="e">
        <f>IF(Q29=0,1.5,IF(Q29=O29,$D$14/Q29,IF(Q29=P29,IF(D14&gt;Q29,"no", "yes"))))</f>
        <v>#N/A</v>
      </c>
      <c r="T29" s="65" t="e">
        <f t="shared" si="5"/>
        <v>#N/A</v>
      </c>
      <c r="U29" s="37"/>
      <c r="V29" s="65" t="str">
        <f>IFERROR(IF(OR($D$15="Demand – Firm",$D$15="Demand – N-0"),"-",VLOOKUP(J29,'7)Transmission Capacity - App G'!$C$7:$J$23,6,FALSE)),"-")</f>
        <v>-</v>
      </c>
      <c r="W29" s="65" t="str">
        <f>IFERROR(IF(OR($D$15="Demand – Firm",$D$15="Demand – N-0"),"-",VLOOKUP(J29,'7)Transmission Capacity - App G'!$C$7:$L$23,10,FALSE)),"-")</f>
        <v>-</v>
      </c>
      <c r="X29" s="129" t="str">
        <f>IFERROR(IF(OR($D$15="Demand – Firm",$D$15="Demand – N-0"),"-",IF(VLOOKUP(J29,'7)Transmission Capacity - App G'!$C$7:$I$23,7,FALSE)="A","Transmission Headroom Available",IF(VLOOKUP(J29,'7)Transmission Capacity - App G'!$C$7:$I$23,7,FALSE)="B","Modification Application Required",IF(VLOOKUP(J29,'7)Transmission Capacity - App G'!$C$7:$I$23,7,FALSE)="C","Transmission Works Identified","-")))),"-")</f>
        <v>-</v>
      </c>
      <c r="Y29" s="129"/>
      <c r="Z29" s="2"/>
      <c r="AA29" s="2"/>
      <c r="AB29" s="2"/>
      <c r="AC29" s="2"/>
      <c r="AD29" s="2"/>
      <c r="AE29" s="2"/>
      <c r="AF29" s="2"/>
      <c r="AG29" s="2"/>
      <c r="AH29" s="2"/>
    </row>
    <row r="30" spans="2:34" ht="15" x14ac:dyDescent="0.2">
      <c r="U30" s="37"/>
      <c r="V30" s="37"/>
      <c r="W30" s="37"/>
      <c r="Z30" s="2"/>
      <c r="AA30" s="2"/>
      <c r="AB30" s="2"/>
      <c r="AC30" s="2"/>
      <c r="AD30" s="2"/>
      <c r="AE30" s="2"/>
      <c r="AF30" s="2"/>
      <c r="AG30" s="2"/>
      <c r="AH30" s="2"/>
    </row>
    <row r="32" spans="2:34" ht="23.25" x14ac:dyDescent="0.2">
      <c r="B32" s="131" t="s">
        <v>461</v>
      </c>
      <c r="C32" s="132"/>
      <c r="D32" s="132"/>
      <c r="E32" s="132"/>
      <c r="F32" s="132"/>
      <c r="G32" s="132"/>
      <c r="H32" s="132"/>
      <c r="I32" s="132"/>
      <c r="J32" s="132"/>
      <c r="K32" s="132"/>
      <c r="L32" s="132"/>
      <c r="M32" s="132"/>
      <c r="N32" s="132"/>
      <c r="O32" s="132"/>
      <c r="P32" s="132"/>
      <c r="Q32" s="132"/>
      <c r="R32" s="132"/>
      <c r="S32" s="132"/>
      <c r="T32" s="132"/>
      <c r="U32" s="132"/>
      <c r="V32" s="132"/>
      <c r="W32" s="132"/>
      <c r="X32" s="133"/>
      <c r="Y32" s="66"/>
    </row>
    <row r="33" spans="2:25" ht="15" customHeight="1" x14ac:dyDescent="0.25">
      <c r="B33" s="130" t="s">
        <v>450</v>
      </c>
      <c r="C33" s="130"/>
      <c r="D33" s="130"/>
      <c r="E33" s="48"/>
      <c r="F33" s="48"/>
      <c r="G33" s="33" t="s">
        <v>451</v>
      </c>
      <c r="H33" s="33"/>
      <c r="I33" s="33"/>
      <c r="J33" s="33"/>
      <c r="K33" s="33"/>
      <c r="L33" s="33"/>
      <c r="M33" s="33"/>
      <c r="N33" s="33"/>
      <c r="O33" s="33"/>
      <c r="P33" s="33"/>
      <c r="Q33" s="33"/>
      <c r="R33" s="33"/>
      <c r="S33" s="33"/>
      <c r="T33" s="33"/>
      <c r="U33" s="33"/>
      <c r="V33" s="33"/>
      <c r="W33" s="33"/>
      <c r="X33" s="34"/>
      <c r="Y33" s="67"/>
    </row>
    <row r="34" spans="2:25" ht="15" customHeight="1" x14ac:dyDescent="0.25">
      <c r="B34" s="130" t="s">
        <v>445</v>
      </c>
      <c r="C34" s="130"/>
      <c r="D34" s="130"/>
      <c r="E34" s="48"/>
      <c r="F34" s="48"/>
      <c r="G34" s="33" t="s">
        <v>481</v>
      </c>
      <c r="H34" s="33"/>
      <c r="I34" s="33"/>
      <c r="J34" s="33"/>
      <c r="K34" s="33"/>
      <c r="L34" s="33"/>
      <c r="M34" s="33"/>
      <c r="N34" s="33"/>
      <c r="O34" s="33"/>
      <c r="P34" s="33"/>
      <c r="Q34" s="33"/>
      <c r="R34" s="33"/>
      <c r="S34" s="33"/>
      <c r="T34" s="33"/>
      <c r="U34" s="33"/>
      <c r="V34" s="33"/>
      <c r="W34" s="33"/>
      <c r="X34" s="34"/>
      <c r="Y34" s="67"/>
    </row>
    <row r="35" spans="2:25" ht="15" customHeight="1" x14ac:dyDescent="0.25">
      <c r="B35" s="130" t="s">
        <v>446</v>
      </c>
      <c r="C35" s="130"/>
      <c r="D35" s="130"/>
      <c r="E35" s="48"/>
      <c r="F35" s="48"/>
      <c r="G35" s="33" t="s">
        <v>452</v>
      </c>
      <c r="H35" s="33"/>
      <c r="I35" s="33"/>
      <c r="J35" s="33"/>
      <c r="K35" s="33"/>
      <c r="L35" s="33"/>
      <c r="M35" s="33"/>
      <c r="N35" s="33"/>
      <c r="O35" s="33"/>
      <c r="P35" s="33"/>
      <c r="Q35" s="33"/>
      <c r="R35" s="33"/>
      <c r="S35" s="33"/>
      <c r="T35" s="33"/>
      <c r="U35" s="33"/>
      <c r="V35" s="33"/>
      <c r="W35" s="33"/>
      <c r="X35" s="34"/>
      <c r="Y35" s="67"/>
    </row>
    <row r="36" spans="2:25" ht="15" customHeight="1" x14ac:dyDescent="0.25">
      <c r="B36" s="130" t="s">
        <v>447</v>
      </c>
      <c r="C36" s="130"/>
      <c r="D36" s="130"/>
      <c r="E36" s="48"/>
      <c r="F36" s="48"/>
      <c r="G36" s="33" t="s">
        <v>453</v>
      </c>
      <c r="H36" s="33"/>
      <c r="I36" s="33"/>
      <c r="J36" s="33"/>
      <c r="K36" s="33"/>
      <c r="L36" s="33"/>
      <c r="M36" s="33"/>
      <c r="N36" s="33"/>
      <c r="O36" s="33"/>
      <c r="P36" s="33"/>
      <c r="Q36" s="33"/>
      <c r="R36" s="33"/>
      <c r="S36" s="33"/>
      <c r="T36" s="33"/>
      <c r="U36" s="33"/>
      <c r="V36" s="33"/>
      <c r="W36" s="33"/>
      <c r="X36" s="34"/>
      <c r="Y36" s="67"/>
    </row>
    <row r="37" spans="2:25" ht="15" customHeight="1" x14ac:dyDescent="0.25">
      <c r="B37" s="130" t="s">
        <v>448</v>
      </c>
      <c r="C37" s="130"/>
      <c r="D37" s="130"/>
      <c r="E37" s="48"/>
      <c r="F37" s="48"/>
      <c r="G37" s="33" t="s">
        <v>482</v>
      </c>
      <c r="H37" s="33"/>
      <c r="I37" s="33"/>
      <c r="J37" s="33"/>
      <c r="K37" s="33"/>
      <c r="L37" s="33"/>
      <c r="M37" s="33"/>
      <c r="N37" s="33"/>
      <c r="O37" s="33"/>
      <c r="P37" s="33"/>
      <c r="Q37" s="33"/>
      <c r="R37" s="33"/>
      <c r="S37" s="33"/>
      <c r="T37" s="33"/>
      <c r="U37" s="33"/>
      <c r="V37" s="33"/>
      <c r="W37" s="33"/>
      <c r="X37" s="34"/>
      <c r="Y37" s="67"/>
    </row>
    <row r="38" spans="2:25" ht="15.75" customHeight="1" x14ac:dyDescent="0.25">
      <c r="B38" s="130" t="s">
        <v>449</v>
      </c>
      <c r="C38" s="130"/>
      <c r="D38" s="130"/>
      <c r="E38" s="49"/>
      <c r="F38" s="49"/>
      <c r="G38" s="35" t="s">
        <v>483</v>
      </c>
      <c r="H38" s="35"/>
      <c r="I38" s="35"/>
      <c r="J38" s="35"/>
      <c r="K38" s="35"/>
      <c r="L38" s="35"/>
      <c r="M38" s="35"/>
      <c r="N38" s="35"/>
      <c r="O38" s="35"/>
      <c r="P38" s="35"/>
      <c r="Q38" s="35"/>
      <c r="R38" s="35"/>
      <c r="S38" s="35"/>
      <c r="T38" s="35"/>
      <c r="U38" s="35"/>
      <c r="V38" s="35"/>
      <c r="W38" s="35"/>
      <c r="X38" s="36"/>
      <c r="Y38" s="67"/>
    </row>
  </sheetData>
  <sheetProtection algorithmName="SHA-512" hashValue="6ikaUln7iEslelnqjWeg5VIuy5nYJja0G/flktWJqF/EmsEctjpoNkf/NHPPZ/LMrxAwM7uXGhFPs06NxbWM7g==" saltValue="nvEWyBttCbNS5SlsPSReOg==" spinCount="100000" sheet="1" objects="1" scenarios="1"/>
  <mergeCells count="45">
    <mergeCell ref="X25:Y25"/>
    <mergeCell ref="X26:Y26"/>
    <mergeCell ref="X27:Y27"/>
    <mergeCell ref="X28:Y28"/>
    <mergeCell ref="X29:Y29"/>
    <mergeCell ref="V11:Y11"/>
    <mergeCell ref="W12:X12"/>
    <mergeCell ref="B4:Y4"/>
    <mergeCell ref="B5:Y9"/>
    <mergeCell ref="D15:G15"/>
    <mergeCell ref="W13:X13"/>
    <mergeCell ref="D13:G13"/>
    <mergeCell ref="D12:G12"/>
    <mergeCell ref="D14:G14"/>
    <mergeCell ref="J12:T15"/>
    <mergeCell ref="B11:T11"/>
    <mergeCell ref="B38:D38"/>
    <mergeCell ref="B32:X32"/>
    <mergeCell ref="B33:D33"/>
    <mergeCell ref="B34:D34"/>
    <mergeCell ref="B35:D35"/>
    <mergeCell ref="B36:D36"/>
    <mergeCell ref="B37:D37"/>
    <mergeCell ref="X22:Y22"/>
    <mergeCell ref="X23:Y23"/>
    <mergeCell ref="X24:Y24"/>
    <mergeCell ref="C18:C19"/>
    <mergeCell ref="D18:D19"/>
    <mergeCell ref="G18:G19"/>
    <mergeCell ref="J18:J19"/>
    <mergeCell ref="O18:O19"/>
    <mergeCell ref="M18:N18"/>
    <mergeCell ref="R18:R19"/>
    <mergeCell ref="W18:W19"/>
    <mergeCell ref="V18:V19"/>
    <mergeCell ref="X20:Y20"/>
    <mergeCell ref="X21:Y21"/>
    <mergeCell ref="B17:T17"/>
    <mergeCell ref="X18:Y19"/>
    <mergeCell ref="V17:Y17"/>
    <mergeCell ref="B18:B19"/>
    <mergeCell ref="T18:T19"/>
    <mergeCell ref="Q18:Q19"/>
    <mergeCell ref="P18:P19"/>
    <mergeCell ref="S18:S19"/>
  </mergeCells>
  <conditionalFormatting sqref="D12:F15">
    <cfRule type="cellIs" dxfId="13" priority="1" operator="equal">
      <formula>"Enter Data"</formula>
    </cfRule>
  </conditionalFormatting>
  <conditionalFormatting sqref="O20:Q29">
    <cfRule type="cellIs" dxfId="12" priority="16" operator="greaterThan">
      <formula>1000000</formula>
    </cfRule>
  </conditionalFormatting>
  <conditionalFormatting sqref="R20:S29">
    <cfRule type="cellIs" dxfId="11" priority="6" operator="greaterThan">
      <formula>15000</formula>
    </cfRule>
    <cfRule type="cellIs" dxfId="10" priority="18" operator="greaterThan">
      <formula>1.01</formula>
    </cfRule>
    <cfRule type="cellIs" dxfId="9" priority="19" operator="greaterThan">
      <formula>0.9</formula>
    </cfRule>
    <cfRule type="cellIs" dxfId="8" priority="20" operator="lessThan">
      <formula>0.95</formula>
    </cfRule>
  </conditionalFormatting>
  <conditionalFormatting sqref="S20:S29">
    <cfRule type="containsText" dxfId="7" priority="4" stopIfTrue="1" operator="containsText" text="no">
      <formula>NOT(ISERROR(SEARCH("no",S20)))</formula>
    </cfRule>
    <cfRule type="containsText" dxfId="6" priority="5" stopIfTrue="1" operator="containsText" text="yes">
      <formula>NOT(ISERROR(SEARCH("yes",S20)))</formula>
    </cfRule>
  </conditionalFormatting>
  <dataValidations count="1">
    <dataValidation type="list" allowBlank="1" showInputMessage="1" showErrorMessage="1" sqref="D15:F15" xr:uid="{00000000-0002-0000-0100-000000000000}">
      <formula1>"Demand – Firm, Demand – N-0, Generation – Synchronous (LV), Generation – Synchronous (HV), Generation – Inverter Based, Battery Storage, Enter Data"</formula1>
    </dataValidation>
  </dataValidation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499984740745262"/>
  </sheetPr>
  <dimension ref="B1:U39"/>
  <sheetViews>
    <sheetView topLeftCell="A2" zoomScale="115" zoomScaleNormal="115" workbookViewId="0">
      <selection activeCell="D16" sqref="D16:G16"/>
    </sheetView>
  </sheetViews>
  <sheetFormatPr defaultColWidth="9.140625" defaultRowHeight="12.75" x14ac:dyDescent="0.2"/>
  <cols>
    <col min="1" max="1" width="2.140625" style="1" customWidth="1"/>
    <col min="2" max="2" width="5.140625" style="1" customWidth="1"/>
    <col min="3" max="3" width="17.140625" style="1" bestFit="1" customWidth="1"/>
    <col min="4" max="4" width="20.140625" style="1" customWidth="1"/>
    <col min="5" max="6" width="20.140625" style="1" hidden="1" customWidth="1"/>
    <col min="7" max="7" width="17.42578125" style="1" customWidth="1"/>
    <col min="8" max="9" width="17.42578125" style="1" hidden="1" customWidth="1"/>
    <col min="10" max="11" width="16" style="1" customWidth="1"/>
    <col min="12" max="12" width="14.85546875" style="1" customWidth="1"/>
    <col min="13" max="14" width="16" style="1" customWidth="1"/>
    <col min="15" max="15" width="3.140625" style="1" customWidth="1"/>
    <col min="16" max="16" width="19" style="1" customWidth="1"/>
    <col min="17" max="17" width="15.85546875" style="1" customWidth="1"/>
    <col min="18" max="18" width="31.85546875" style="1" customWidth="1"/>
    <col min="19" max="19" width="3.140625" style="1" customWidth="1"/>
    <col min="20" max="20" width="15.140625" style="1" customWidth="1"/>
    <col min="21" max="21" width="33.42578125" style="1" bestFit="1" customWidth="1"/>
    <col min="22" max="22" width="98.5703125" style="1" bestFit="1" customWidth="1"/>
    <col min="23" max="16384" width="9.140625" style="1"/>
  </cols>
  <sheetData>
    <row r="1" spans="2:18" ht="14.25" customHeight="1" x14ac:dyDescent="0.2"/>
    <row r="2" spans="2:18" ht="99.75" customHeight="1" x14ac:dyDescent="0.4">
      <c r="J2" s="3"/>
      <c r="K2" s="3"/>
    </row>
    <row r="3" spans="2:18" ht="14.25" customHeight="1" x14ac:dyDescent="0.2"/>
    <row r="4" spans="2:18" ht="23.25" x14ac:dyDescent="0.2">
      <c r="B4" s="137" t="s">
        <v>467</v>
      </c>
      <c r="C4" s="138"/>
      <c r="D4" s="138"/>
      <c r="E4" s="138"/>
      <c r="F4" s="138"/>
      <c r="G4" s="138"/>
      <c r="H4" s="138"/>
      <c r="I4" s="138"/>
      <c r="J4" s="138"/>
      <c r="K4" s="138"/>
      <c r="L4" s="138"/>
      <c r="M4" s="138"/>
      <c r="N4" s="138"/>
      <c r="O4" s="138"/>
      <c r="P4" s="138"/>
      <c r="Q4" s="138"/>
      <c r="R4" s="138"/>
    </row>
    <row r="5" spans="2:18" ht="4.5" customHeight="1" x14ac:dyDescent="0.2">
      <c r="B5" s="166" t="s">
        <v>456</v>
      </c>
      <c r="C5" s="166"/>
      <c r="D5" s="166"/>
      <c r="E5" s="166"/>
      <c r="F5" s="166"/>
      <c r="G5" s="166"/>
      <c r="H5" s="166"/>
      <c r="I5" s="166"/>
      <c r="J5" s="166"/>
      <c r="K5" s="166"/>
      <c r="L5" s="166"/>
      <c r="M5" s="166"/>
      <c r="N5" s="166"/>
      <c r="O5" s="166"/>
      <c r="P5" s="166"/>
      <c r="Q5" s="166"/>
      <c r="R5" s="166"/>
    </row>
    <row r="6" spans="2:18" x14ac:dyDescent="0.2">
      <c r="B6" s="166"/>
      <c r="C6" s="166"/>
      <c r="D6" s="166"/>
      <c r="E6" s="166"/>
      <c r="F6" s="166"/>
      <c r="G6" s="166"/>
      <c r="H6" s="166"/>
      <c r="I6" s="166"/>
      <c r="J6" s="166"/>
      <c r="K6" s="166"/>
      <c r="L6" s="166"/>
      <c r="M6" s="166"/>
      <c r="N6" s="166"/>
      <c r="O6" s="166"/>
      <c r="P6" s="166"/>
      <c r="Q6" s="166"/>
      <c r="R6" s="166"/>
    </row>
    <row r="7" spans="2:18" x14ac:dyDescent="0.2">
      <c r="B7" s="166"/>
      <c r="C7" s="166"/>
      <c r="D7" s="166"/>
      <c r="E7" s="166"/>
      <c r="F7" s="166"/>
      <c r="G7" s="166"/>
      <c r="H7" s="166"/>
      <c r="I7" s="166"/>
      <c r="J7" s="166"/>
      <c r="K7" s="166"/>
      <c r="L7" s="166"/>
      <c r="M7" s="166"/>
      <c r="N7" s="166"/>
      <c r="O7" s="166"/>
      <c r="P7" s="166"/>
      <c r="Q7" s="166"/>
      <c r="R7" s="166"/>
    </row>
    <row r="8" spans="2:18" ht="8.25" customHeight="1" x14ac:dyDescent="0.2">
      <c r="B8" s="166"/>
      <c r="C8" s="166"/>
      <c r="D8" s="166"/>
      <c r="E8" s="166"/>
      <c r="F8" s="166"/>
      <c r="G8" s="166"/>
      <c r="H8" s="166"/>
      <c r="I8" s="166"/>
      <c r="J8" s="166"/>
      <c r="K8" s="166"/>
      <c r="L8" s="166"/>
      <c r="M8" s="166"/>
      <c r="N8" s="166"/>
      <c r="O8" s="166"/>
      <c r="P8" s="166"/>
      <c r="Q8" s="166"/>
      <c r="R8" s="166"/>
    </row>
    <row r="9" spans="2:18" ht="4.5" customHeight="1" x14ac:dyDescent="0.2">
      <c r="B9" s="2"/>
      <c r="C9" s="2"/>
      <c r="D9" s="2"/>
      <c r="E9" s="2"/>
      <c r="F9" s="2"/>
      <c r="G9" s="2"/>
      <c r="H9" s="2"/>
      <c r="I9" s="2"/>
      <c r="J9" s="2"/>
      <c r="K9" s="2"/>
      <c r="L9" s="2"/>
      <c r="M9" s="2"/>
      <c r="N9" s="2"/>
    </row>
    <row r="10" spans="2:18" ht="20.25" customHeight="1" x14ac:dyDescent="0.2">
      <c r="B10" s="165" t="s">
        <v>497</v>
      </c>
      <c r="C10" s="165"/>
      <c r="D10" s="165"/>
      <c r="E10" s="165"/>
      <c r="F10" s="165"/>
      <c r="G10" s="165"/>
      <c r="H10" s="165"/>
      <c r="I10" s="165"/>
      <c r="J10" s="165"/>
      <c r="K10" s="165"/>
      <c r="L10" s="165"/>
      <c r="M10" s="165"/>
      <c r="N10" s="165"/>
      <c r="O10" s="165"/>
      <c r="P10" s="165"/>
      <c r="Q10" s="165"/>
      <c r="R10" s="165"/>
    </row>
    <row r="11" spans="2:18" ht="20.25" customHeight="1" x14ac:dyDescent="0.2">
      <c r="B11" s="165"/>
      <c r="C11" s="165"/>
      <c r="D11" s="165"/>
      <c r="E11" s="165"/>
      <c r="F11" s="165"/>
      <c r="G11" s="165"/>
      <c r="H11" s="165"/>
      <c r="I11" s="165"/>
      <c r="J11" s="165"/>
      <c r="K11" s="165"/>
      <c r="L11" s="165"/>
      <c r="M11" s="165"/>
      <c r="N11" s="165"/>
      <c r="O11" s="165"/>
      <c r="P11" s="165"/>
      <c r="Q11" s="165"/>
      <c r="R11" s="165"/>
    </row>
    <row r="13" spans="2:18" ht="27.75" customHeight="1" x14ac:dyDescent="0.2">
      <c r="B13" s="121" t="s">
        <v>460</v>
      </c>
      <c r="C13" s="121"/>
      <c r="D13" s="121"/>
      <c r="E13" s="121"/>
      <c r="F13" s="121"/>
      <c r="G13" s="121"/>
      <c r="H13" s="121"/>
      <c r="I13" s="121"/>
      <c r="J13" s="121"/>
      <c r="K13" s="121"/>
      <c r="L13" s="121"/>
      <c r="M13" s="121"/>
      <c r="N13" s="121"/>
      <c r="P13" s="150" t="s">
        <v>561</v>
      </c>
      <c r="Q13" s="151"/>
      <c r="R13" s="152"/>
    </row>
    <row r="14" spans="2:18" ht="23.25" customHeight="1" x14ac:dyDescent="0.25">
      <c r="B14" s="130" t="s">
        <v>7</v>
      </c>
      <c r="C14" s="130"/>
      <c r="D14" s="144" t="s">
        <v>563</v>
      </c>
      <c r="E14" s="145"/>
      <c r="F14" s="145"/>
      <c r="G14" s="145"/>
      <c r="H14" s="46"/>
      <c r="I14" s="46"/>
      <c r="J14" s="167" t="s">
        <v>469</v>
      </c>
      <c r="K14" s="167"/>
      <c r="L14" s="167"/>
      <c r="M14" s="167"/>
      <c r="N14" s="167"/>
      <c r="P14" s="29"/>
      <c r="Q14" s="158" t="s">
        <v>477</v>
      </c>
      <c r="R14" s="159"/>
    </row>
    <row r="15" spans="2:18" ht="23.25" customHeight="1" x14ac:dyDescent="0.25">
      <c r="B15" s="130" t="s">
        <v>8</v>
      </c>
      <c r="C15" s="130"/>
      <c r="D15" s="144" t="s">
        <v>563</v>
      </c>
      <c r="E15" s="145"/>
      <c r="F15" s="145"/>
      <c r="G15" s="145"/>
      <c r="H15" s="46"/>
      <c r="I15" s="46"/>
      <c r="J15" s="167"/>
      <c r="K15" s="167"/>
      <c r="L15" s="167"/>
      <c r="M15" s="167"/>
      <c r="N15" s="167"/>
      <c r="P15" s="28"/>
      <c r="Q15" s="158" t="s">
        <v>478</v>
      </c>
      <c r="R15" s="159"/>
    </row>
    <row r="16" spans="2:18" ht="23.25" customHeight="1" x14ac:dyDescent="0.25">
      <c r="B16" s="130" t="s">
        <v>480</v>
      </c>
      <c r="C16" s="130"/>
      <c r="D16" s="145" t="s">
        <v>563</v>
      </c>
      <c r="E16" s="145"/>
      <c r="F16" s="145"/>
      <c r="G16" s="145"/>
      <c r="H16" s="46"/>
      <c r="I16" s="46"/>
      <c r="J16" s="167"/>
      <c r="K16" s="167"/>
      <c r="L16" s="167"/>
      <c r="M16" s="167"/>
      <c r="N16" s="167"/>
      <c r="P16" s="30"/>
      <c r="Q16" s="158" t="s">
        <v>476</v>
      </c>
      <c r="R16" s="159"/>
    </row>
    <row r="17" spans="2:21" ht="23.25" customHeight="1" x14ac:dyDescent="0.25">
      <c r="B17" s="130" t="s">
        <v>425</v>
      </c>
      <c r="C17" s="130"/>
      <c r="D17" s="145" t="s">
        <v>563</v>
      </c>
      <c r="E17" s="145"/>
      <c r="F17" s="145"/>
      <c r="G17" s="145"/>
      <c r="H17" s="46"/>
      <c r="I17" s="46"/>
      <c r="J17" s="167"/>
      <c r="K17" s="167"/>
      <c r="L17" s="167"/>
      <c r="M17" s="167"/>
      <c r="N17" s="167"/>
      <c r="P17" s="168"/>
      <c r="Q17" s="168"/>
      <c r="R17" s="168"/>
    </row>
    <row r="18" spans="2:21" ht="15" x14ac:dyDescent="0.25">
      <c r="B18" s="5"/>
      <c r="D18" s="11"/>
      <c r="E18" s="11"/>
      <c r="F18" s="11"/>
    </row>
    <row r="19" spans="2:21" ht="23.25" customHeight="1" x14ac:dyDescent="0.2">
      <c r="B19" s="150" t="s">
        <v>496</v>
      </c>
      <c r="C19" s="151"/>
      <c r="D19" s="151"/>
      <c r="E19" s="151"/>
      <c r="F19" s="151"/>
      <c r="G19" s="151"/>
      <c r="H19" s="151"/>
      <c r="I19" s="151"/>
      <c r="J19" s="151"/>
      <c r="K19" s="151"/>
      <c r="L19" s="151"/>
      <c r="M19" s="151"/>
      <c r="N19" s="152"/>
      <c r="P19" s="150" t="s">
        <v>495</v>
      </c>
      <c r="Q19" s="151"/>
      <c r="R19" s="152"/>
      <c r="T19" s="147"/>
      <c r="U19" s="147"/>
    </row>
    <row r="20" spans="2:21" ht="15" customHeight="1" x14ac:dyDescent="0.2">
      <c r="B20" s="161" t="s">
        <v>426</v>
      </c>
      <c r="C20" s="149" t="s">
        <v>427</v>
      </c>
      <c r="D20" s="161" t="s">
        <v>422</v>
      </c>
      <c r="E20" s="16"/>
      <c r="F20" s="16"/>
      <c r="G20" s="161" t="s">
        <v>484</v>
      </c>
      <c r="H20" s="17"/>
      <c r="I20" s="17"/>
      <c r="J20" s="163" t="s">
        <v>475</v>
      </c>
      <c r="K20" s="164"/>
      <c r="L20" s="149" t="s">
        <v>562</v>
      </c>
      <c r="M20" s="154" t="s">
        <v>479</v>
      </c>
      <c r="N20" s="155"/>
      <c r="P20" s="149" t="s">
        <v>493</v>
      </c>
      <c r="Q20" s="149" t="s">
        <v>494</v>
      </c>
      <c r="R20" s="149" t="s">
        <v>485</v>
      </c>
      <c r="T20" s="147"/>
      <c r="U20" s="147"/>
    </row>
    <row r="21" spans="2:21" ht="15" customHeight="1" x14ac:dyDescent="0.2">
      <c r="B21" s="162"/>
      <c r="C21" s="160"/>
      <c r="D21" s="123"/>
      <c r="E21" s="44"/>
      <c r="F21" s="44"/>
      <c r="G21" s="123"/>
      <c r="H21" s="42"/>
      <c r="I21" s="42"/>
      <c r="J21" s="17" t="s">
        <v>7</v>
      </c>
      <c r="K21" s="17" t="s">
        <v>8</v>
      </c>
      <c r="L21" s="160"/>
      <c r="M21" s="156"/>
      <c r="N21" s="157"/>
      <c r="P21" s="126"/>
      <c r="Q21" s="126"/>
      <c r="R21" s="126"/>
      <c r="T21" s="147"/>
      <c r="U21" s="147"/>
    </row>
    <row r="22" spans="2:21" ht="15" x14ac:dyDescent="0.2">
      <c r="B22" s="12">
        <v>1</v>
      </c>
      <c r="C22" s="13" t="str">
        <f t="array" ref="C22">IFERROR(SMALL((SQRT((BSP_Easting-$D$14)^2+(BSP_Northing-$D$15)^2)),B22)/1000,"-")</f>
        <v>-</v>
      </c>
      <c r="D22" s="54" t="str">
        <f>HYPERLINK(F22,E22)</f>
        <v>-</v>
      </c>
      <c r="E22" s="12" t="str">
        <f t="array" ref="E22">IFERROR(INDEX(BSP,MATCH(SMALL((SQRT((BSP_Easting-$D$14)^2+(BSP_Northing-$D$15)^2)),B22),SQRT((BSP_Easting-$D$14)^2+(BSP_Northing-$D$15)^2),0)),"-")</f>
        <v>-</v>
      </c>
      <c r="F22" s="12" t="str">
        <f t="array" ref="F22">IFERROR(INDEX(BSP_BSP_Link,MATCH(SMALL((SQRT((BSP_Easting-$D$14)^2+(BSP_Northing-$D$15)^2)),B22),SQRT((BSP_Easting-$D$14)^2+(BSP_Northing-$D$15)^2),0)),"-")</f>
        <v>-</v>
      </c>
      <c r="G22" s="54" t="str">
        <f>HYPERLINK(I22,H22)</f>
        <v>-</v>
      </c>
      <c r="H22" s="12" t="str">
        <f t="array" ref="H22">IFERROR(INDEX(BSP_GSP_Group,MATCH(SMALL((SQRT((BSP_Easting-$D$14)^2+(BSP_Northing-$D$15)^2)),B22),SQRT((BSP_Easting-$D$14)^2+(BSP_Northing-$D$15)^2),0)),"-")</f>
        <v>-</v>
      </c>
      <c r="I22" s="12" t="str">
        <f t="array" ref="I22">IFERROR(INDEX(BSP_GSP_Link,MATCH(SMALL((SQRT((BSP_Easting-$D$14)^2+(BSP_Northing-$D$15)^2)),B22),SQRT((BSP_Easting-$D$14)^2+(BSP_Northing-$D$15)^2),0)),"-")</f>
        <v>-</v>
      </c>
      <c r="J22" s="12" t="str">
        <f t="array" ref="J22">IFERROR(INDEX(BSP_Easting,MATCH(SMALL((SQRT((BSP_Easting-$D$14)^2+(BSP_Northing-$D$15)^2)),B22),SQRT((BSP_Easting-$D$14)^2+(BSP_Northing-$D$15)^2),0)),"-")</f>
        <v>-</v>
      </c>
      <c r="K22" s="12" t="str">
        <f t="array" ref="K22">IFERROR(INDEX(BSP_Northing,MATCH(SMALL((SQRT((BSP_Easting-$D$14)^2+(BSP_Northing-$D$15)^2)),B22),SQRT((BSP_Easting-$D$14)^2+(BSP_Northing-$D$15)^2),0)),"-")</f>
        <v>-</v>
      </c>
      <c r="L22" s="14" t="str">
        <f t="array" ref="L22">IFERROR(INDEX(BSP_Headroom,MATCH(SMALL((SQRT((BSP_Easting-$D$14)^2+(BSP_Northing-$D$15)^2)),B22),SQRT((BSP_Easting-$D$14)^2+(BSP_Northing-$D$15)^2),0),IF($D$17="Demand – Firm", 1, IF($D$17="Demand – N-0", 2,  IF($D$17="Generation – Inverter Based", 3,  IF($D$17="Generation – Synchronous", 4, IF($D$17="Battery Storage", 5, 7)))))),"-")</f>
        <v>-</v>
      </c>
      <c r="M22" s="153">
        <f>IF(L22=0,1.5,IF(L22&lt;100000,$D$16/L22,100000))</f>
        <v>100000</v>
      </c>
      <c r="N22" s="153"/>
      <c r="P22" s="14" t="str">
        <f>IFERROR(IF(OR($D$17="Demand – Firm",$D$17="Demand – N-0"),"-",VLOOKUP(G22,'7)Transmission Capacity - App G'!$C$7:$J$23,6,FALSE)),"-")</f>
        <v>-</v>
      </c>
      <c r="Q22" s="14" t="str">
        <f>IFERROR(IF(OR($D$17="Demand – Firm",$D$17="Demand – N-0"),"-",VLOOKUP(G22,'7)Transmission Capacity - App G'!$C$7:$L$23,10,FALSE)),"-")</f>
        <v>-</v>
      </c>
      <c r="R22" s="14" t="str">
        <f>IFERROR(IF(OR($D$17="Demand – Firm",$D$17="Demand – N-0"),"-",IF(VLOOKUP(G22,'7)Transmission Capacity - App G'!$C$7:$I$23,7,FALSE)="A","Transmission Headroom Available",IF(VLOOKUP(G22,'7)Transmission Capacity - App G'!$C$7:$I$23,7,FALSE)="B","Modification Application Required",IF(VLOOKUP(G22,'7)Transmission Capacity - App G'!$C$7:$I$23,7,FALSE)="C","Transmission Works Identified","-")))),"-")</f>
        <v>-</v>
      </c>
      <c r="T22" s="148"/>
      <c r="U22" s="148"/>
    </row>
    <row r="23" spans="2:21" ht="15" x14ac:dyDescent="0.2">
      <c r="B23" s="12">
        <v>2</v>
      </c>
      <c r="C23" s="13" t="str">
        <f t="array" ref="C23">IFERROR(SMALL((SQRT((BSP_Easting-$D$14)^2+(BSP_Northing-$D$15)^2)),B23)/1000,"-")</f>
        <v>-</v>
      </c>
      <c r="D23" s="54" t="str">
        <f t="shared" ref="D23:D31" si="0">HYPERLINK(F23,E23)</f>
        <v>-</v>
      </c>
      <c r="E23" s="12" t="str">
        <f t="array" ref="E23">IFERROR(INDEX(BSP,MATCH(SMALL((SQRT((BSP_Easting-$D$14)^2+(BSP_Northing-$D$15)^2)),B23),SQRT((BSP_Easting-$D$14)^2+(BSP_Northing-$D$15)^2),0)),"-")</f>
        <v>-</v>
      </c>
      <c r="F23" s="12" t="str">
        <f t="array" ref="F23">IFERROR(INDEX(BSP_BSP_Link,MATCH(SMALL((SQRT((BSP_Easting-$D$14)^2+(BSP_Northing-$D$15)^2)),B23),SQRT((BSP_Easting-$D$14)^2+(BSP_Northing-$D$15)^2),0)),"-")</f>
        <v>-</v>
      </c>
      <c r="G23" s="54" t="str">
        <f t="shared" ref="G23:G31" si="1">HYPERLINK(I23,H23)</f>
        <v>-</v>
      </c>
      <c r="H23" s="12" t="str">
        <f t="array" ref="H23">IFERROR(INDEX(BSP_GSP_Group,MATCH(SMALL((SQRT((BSP_Easting-$D$14)^2+(BSP_Northing-$D$15)^2)),B23),SQRT((BSP_Easting-$D$14)^2+(BSP_Northing-$D$15)^2),0)),"-")</f>
        <v>-</v>
      </c>
      <c r="I23" s="12" t="str">
        <f t="array" ref="I23">IFERROR(INDEX(BSP_GSP_Link,MATCH(SMALL((SQRT((BSP_Easting-$D$14)^2+(BSP_Northing-$D$15)^2)),B23),SQRT((BSP_Easting-$D$14)^2+(BSP_Northing-$D$15)^2),0)),"-")</f>
        <v>-</v>
      </c>
      <c r="J23" s="12" t="str">
        <f t="array" ref="J23">IFERROR(INDEX(BSP_Easting,MATCH(SMALL((SQRT((BSP_Easting-$D$14)^2+(BSP_Northing-$D$15)^2)),B23),SQRT((BSP_Easting-$D$14)^2+(BSP_Northing-$D$15)^2),0)),"-")</f>
        <v>-</v>
      </c>
      <c r="K23" s="12" t="str">
        <f t="array" ref="K23">IFERROR(INDEX(BSP_Northing,MATCH(SMALL((SQRT((BSP_Easting-$D$14)^2+(BSP_Northing-$D$15)^2)),B23),SQRT((BSP_Easting-$D$14)^2+(BSP_Northing-$D$15)^2),0)),"-")</f>
        <v>-</v>
      </c>
      <c r="L23" s="14" t="str">
        <f t="array" ref="L23">IFERROR(INDEX(BSP_Headroom,MATCH(SMALL((SQRT((BSP_Easting-$D$14)^2+(BSP_Northing-$D$15)^2)),B23),SQRT((BSP_Easting-$D$14)^2+(BSP_Northing-$D$15)^2),0),IF($D$17="Demand – Firm", 1, IF($D$17="Demand – N-0", 2,  IF($D$17="Generation – Inverter Based", 3,  IF($D$17="Generation – Synchronous", 4, IF($D$17="Battery Storage", 5, 7)))))),"-")</f>
        <v>-</v>
      </c>
      <c r="M23" s="153">
        <f t="shared" ref="M23:M31" si="2">IF(L23=0,1.5,IF(L23&lt;100000,$D$16/L23,100000))</f>
        <v>100000</v>
      </c>
      <c r="N23" s="153"/>
      <c r="P23" s="14" t="str">
        <f>IFERROR(IF(OR($D$17="Demand – Firm",$D$17="Demand – N-0"),"-",VLOOKUP(G23,'7)Transmission Capacity - App G'!$C$7:$J$23,6,FALSE)),"-")</f>
        <v>-</v>
      </c>
      <c r="Q23" s="14" t="str">
        <f>IFERROR(IF(OR($D$17="Demand – Firm",$D$17="Demand – N-0"),"-",VLOOKUP(G23,'7)Transmission Capacity - App G'!$C$7:$L$23,10,FALSE)),"-")</f>
        <v>-</v>
      </c>
      <c r="R23" s="14" t="str">
        <f>IFERROR(IF(OR($D$17="Demand – Firm",$D$17="Demand – N-0"),"-",IF(VLOOKUP(G23,'7)Transmission Capacity - App G'!$C$7:$I$23,7,FALSE)="A","Transmission Headroom Available",IF(VLOOKUP(G23,'7)Transmission Capacity - App G'!$C$7:$I$23,7,FALSE)="B","Modification Application Required",IF(VLOOKUP(G23,'7)Transmission Capacity - App G'!$C$7:$I$23,7,FALSE)="C","Transmission Works Identified","-")))),"-")</f>
        <v>-</v>
      </c>
      <c r="T23" s="148"/>
      <c r="U23" s="148"/>
    </row>
    <row r="24" spans="2:21" ht="15" x14ac:dyDescent="0.2">
      <c r="B24" s="12">
        <v>3</v>
      </c>
      <c r="C24" s="13" t="str">
        <f t="array" ref="C24">IFERROR(SMALL((SQRT((BSP_Easting-$D$14)^2+(BSP_Northing-$D$15)^2)),B24)/1000,"-")</f>
        <v>-</v>
      </c>
      <c r="D24" s="54" t="str">
        <f t="shared" si="0"/>
        <v>-</v>
      </c>
      <c r="E24" s="12" t="str">
        <f t="array" ref="E24">IFERROR(INDEX(BSP,MATCH(SMALL((SQRT((BSP_Easting-$D$14)^2+(BSP_Northing-$D$15)^2)),B24),SQRT((BSP_Easting-$D$14)^2+(BSP_Northing-$D$15)^2),0)),"-")</f>
        <v>-</v>
      </c>
      <c r="F24" s="12" t="str">
        <f t="array" ref="F24">IFERROR(INDEX(BSP_BSP_Link,MATCH(SMALL((SQRT((BSP_Easting-$D$14)^2+(BSP_Northing-$D$15)^2)),B24),SQRT((BSP_Easting-$D$14)^2+(BSP_Northing-$D$15)^2),0)),"-")</f>
        <v>-</v>
      </c>
      <c r="G24" s="54" t="str">
        <f t="shared" si="1"/>
        <v>-</v>
      </c>
      <c r="H24" s="12" t="str">
        <f t="array" ref="H24">IFERROR(INDEX(BSP_GSP_Group,MATCH(SMALL((SQRT((BSP_Easting-$D$14)^2+(BSP_Northing-$D$15)^2)),B24),SQRT((BSP_Easting-$D$14)^2+(BSP_Northing-$D$15)^2),0)),"-")</f>
        <v>-</v>
      </c>
      <c r="I24" s="12" t="str">
        <f t="array" ref="I24">IFERROR(INDEX(BSP_GSP_Link,MATCH(SMALL((SQRT((BSP_Easting-$D$14)^2+(BSP_Northing-$D$15)^2)),B24),SQRT((BSP_Easting-$D$14)^2+(BSP_Northing-$D$15)^2),0)),"-")</f>
        <v>-</v>
      </c>
      <c r="J24" s="12" t="str">
        <f t="array" ref="J24">IFERROR(INDEX(BSP_Easting,MATCH(SMALL((SQRT((BSP_Easting-$D$14)^2+(BSP_Northing-$D$15)^2)),B24),SQRT((BSP_Easting-$D$14)^2+(BSP_Northing-$D$15)^2),0)),"-")</f>
        <v>-</v>
      </c>
      <c r="K24" s="12" t="str">
        <f t="array" ref="K24">IFERROR(INDEX(BSP_Northing,MATCH(SMALL((SQRT((BSP_Easting-$D$14)^2+(BSP_Northing-$D$15)^2)),B24),SQRT((BSP_Easting-$D$14)^2+(BSP_Northing-$D$15)^2),0)),"-")</f>
        <v>-</v>
      </c>
      <c r="L24" s="14" t="str">
        <f t="array" ref="L24">IFERROR(INDEX(BSP_Headroom,MATCH(SMALL((SQRT((BSP_Easting-$D$14)^2+(BSP_Northing-$D$15)^2)),B24),SQRT((BSP_Easting-$D$14)^2+(BSP_Northing-$D$15)^2),0),IF($D$17="Demand – Firm", 1, IF($D$17="Demand – N-0", 2,  IF($D$17="Generation – Inverter Based", 3,  IF($D$17="Generation – Synchronous", 4, IF($D$17="Battery Storage", 5, 7)))))),"-")</f>
        <v>-</v>
      </c>
      <c r="M24" s="153">
        <f t="shared" si="2"/>
        <v>100000</v>
      </c>
      <c r="N24" s="153"/>
      <c r="P24" s="14" t="str">
        <f>IFERROR(IF(OR($D$17="Demand – Firm",$D$17="Demand – N-0"),"-",VLOOKUP(G24,'7)Transmission Capacity - App G'!$C$7:$J$23,6,FALSE)),"-")</f>
        <v>-</v>
      </c>
      <c r="Q24" s="14" t="str">
        <f>IFERROR(IF(OR($D$17="Demand – Firm",$D$17="Demand – N-0"),"-",VLOOKUP(G24,'7)Transmission Capacity - App G'!$C$7:$L$23,10,FALSE)),"-")</f>
        <v>-</v>
      </c>
      <c r="R24" s="14" t="str">
        <f>IFERROR(IF(OR($D$17="Demand – Firm",$D$17="Demand – N-0"),"-",IF(VLOOKUP(G24,'7)Transmission Capacity - App G'!$C$7:$I$23,7,FALSE)="A","Transmission Headroom Available",IF(VLOOKUP(G24,'7)Transmission Capacity - App G'!$C$7:$I$23,7,FALSE)="B","Modification Application Required",IF(VLOOKUP(G24,'7)Transmission Capacity - App G'!$C$7:$I$23,7,FALSE)="C","Transmission Works Identified","-")))),"-")</f>
        <v>-</v>
      </c>
      <c r="T24" s="148"/>
      <c r="U24" s="148"/>
    </row>
    <row r="25" spans="2:21" ht="15" x14ac:dyDescent="0.2">
      <c r="B25" s="12">
        <v>4</v>
      </c>
      <c r="C25" s="13" t="str">
        <f t="array" ref="C25">IFERROR(SMALL((SQRT((BSP_Easting-$D$14)^2+(BSP_Northing-$D$15)^2)),B25)/1000,"-")</f>
        <v>-</v>
      </c>
      <c r="D25" s="54" t="str">
        <f t="shared" si="0"/>
        <v>-</v>
      </c>
      <c r="E25" s="12" t="str">
        <f t="array" ref="E25">IFERROR(INDEX(BSP,MATCH(SMALL((SQRT((BSP_Easting-$D$14)^2+(BSP_Northing-$D$15)^2)),B25),SQRT((BSP_Easting-$D$14)^2+(BSP_Northing-$D$15)^2),0)),"-")</f>
        <v>-</v>
      </c>
      <c r="F25" s="12" t="str">
        <f t="array" ref="F25">IFERROR(INDEX(BSP_BSP_Link,MATCH(SMALL((SQRT((BSP_Easting-$D$14)^2+(BSP_Northing-$D$15)^2)),B25),SQRT((BSP_Easting-$D$14)^2+(BSP_Northing-$D$15)^2),0)),"-")</f>
        <v>-</v>
      </c>
      <c r="G25" s="54" t="str">
        <f t="shared" si="1"/>
        <v>-</v>
      </c>
      <c r="H25" s="12" t="str">
        <f t="array" ref="H25">IFERROR(INDEX(BSP_GSP_Group,MATCH(SMALL((SQRT((BSP_Easting-$D$14)^2+(BSP_Northing-$D$15)^2)),B25),SQRT((BSP_Easting-$D$14)^2+(BSP_Northing-$D$15)^2),0)),"-")</f>
        <v>-</v>
      </c>
      <c r="I25" s="12" t="str">
        <f t="array" ref="I25">IFERROR(INDEX(BSP_GSP_Link,MATCH(SMALL((SQRT((BSP_Easting-$D$14)^2+(BSP_Northing-$D$15)^2)),B25),SQRT((BSP_Easting-$D$14)^2+(BSP_Northing-$D$15)^2),0)),"-")</f>
        <v>-</v>
      </c>
      <c r="J25" s="12" t="str">
        <f t="array" ref="J25">IFERROR(INDEX(BSP_Easting,MATCH(SMALL((SQRT((BSP_Easting-$D$14)^2+(BSP_Northing-$D$15)^2)),B25),SQRT((BSP_Easting-$D$14)^2+(BSP_Northing-$D$15)^2),0)),"-")</f>
        <v>-</v>
      </c>
      <c r="K25" s="12" t="str">
        <f t="array" ref="K25">IFERROR(INDEX(BSP_Northing,MATCH(SMALL((SQRT((BSP_Easting-$D$14)^2+(BSP_Northing-$D$15)^2)),B25),SQRT((BSP_Easting-$D$14)^2+(BSP_Northing-$D$15)^2),0)),"-")</f>
        <v>-</v>
      </c>
      <c r="L25" s="14" t="str">
        <f t="array" ref="L25">IFERROR(INDEX(BSP_Headroom,MATCH(SMALL((SQRT((BSP_Easting-$D$14)^2+(BSP_Northing-$D$15)^2)),B25),SQRT((BSP_Easting-$D$14)^2+(BSP_Northing-$D$15)^2),0),IF($D$17="Demand – Firm", 1, IF($D$17="Demand – N-0", 2,  IF($D$17="Generation – Inverter Based", 3,  IF($D$17="Generation – Synchronous", 4, IF($D$17="Battery Storage", 5, 7)))))),"-")</f>
        <v>-</v>
      </c>
      <c r="M25" s="153">
        <f t="shared" si="2"/>
        <v>100000</v>
      </c>
      <c r="N25" s="153"/>
      <c r="P25" s="14" t="str">
        <f>IFERROR(IF(OR($D$17="Demand – Firm",$D$17="Demand – N-0"),"-",VLOOKUP(G25,'7)Transmission Capacity - App G'!$C$7:$J$23,6,FALSE)),"-")</f>
        <v>-</v>
      </c>
      <c r="Q25" s="14" t="str">
        <f>IFERROR(IF(OR($D$17="Demand – Firm",$D$17="Demand – N-0"),"-",VLOOKUP(G25,'7)Transmission Capacity - App G'!$C$7:$L$23,10,FALSE)),"-")</f>
        <v>-</v>
      </c>
      <c r="R25" s="14" t="str">
        <f>IFERROR(IF(OR($D$17="Demand – Firm",$D$17="Demand – N-0"),"-",IF(VLOOKUP(G25,'7)Transmission Capacity - App G'!$C$7:$I$23,7,FALSE)="A","Transmission Headroom Available",IF(VLOOKUP(G25,'7)Transmission Capacity - App G'!$C$7:$I$23,7,FALSE)="B","Modification Application Required",IF(VLOOKUP(G25,'7)Transmission Capacity - App G'!$C$7:$I$23,7,FALSE)="C","Transmission Works Identified","-")))),"-")</f>
        <v>-</v>
      </c>
      <c r="T25" s="148"/>
      <c r="U25" s="148"/>
    </row>
    <row r="26" spans="2:21" ht="15" x14ac:dyDescent="0.2">
      <c r="B26" s="12">
        <v>5</v>
      </c>
      <c r="C26" s="13" t="str">
        <f t="array" ref="C26">IFERROR(SMALL((SQRT((BSP_Easting-$D$14)^2+(BSP_Northing-$D$15)^2)),B26)/1000,"-")</f>
        <v>-</v>
      </c>
      <c r="D26" s="54" t="str">
        <f t="shared" si="0"/>
        <v>-</v>
      </c>
      <c r="E26" s="12" t="str">
        <f t="array" ref="E26">IFERROR(INDEX(BSP,MATCH(SMALL((SQRT((BSP_Easting-$D$14)^2+(BSP_Northing-$D$15)^2)),B26),SQRT((BSP_Easting-$D$14)^2+(BSP_Northing-$D$15)^2),0)),"-")</f>
        <v>-</v>
      </c>
      <c r="F26" s="12" t="str">
        <f t="array" ref="F26">IFERROR(INDEX(BSP_BSP_Link,MATCH(SMALL((SQRT((BSP_Easting-$D$14)^2+(BSP_Northing-$D$15)^2)),B26),SQRT((BSP_Easting-$D$14)^2+(BSP_Northing-$D$15)^2),0)),"-")</f>
        <v>-</v>
      </c>
      <c r="G26" s="54" t="str">
        <f t="shared" si="1"/>
        <v>-</v>
      </c>
      <c r="H26" s="12" t="str">
        <f t="array" ref="H26">IFERROR(INDEX(BSP_GSP_Group,MATCH(SMALL((SQRT((BSP_Easting-$D$14)^2+(BSP_Northing-$D$15)^2)),B26),SQRT((BSP_Easting-$D$14)^2+(BSP_Northing-$D$15)^2),0)),"-")</f>
        <v>-</v>
      </c>
      <c r="I26" s="12" t="str">
        <f t="array" ref="I26">IFERROR(INDEX(BSP_GSP_Link,MATCH(SMALL((SQRT((BSP_Easting-$D$14)^2+(BSP_Northing-$D$15)^2)),B26),SQRT((BSP_Easting-$D$14)^2+(BSP_Northing-$D$15)^2),0)),"-")</f>
        <v>-</v>
      </c>
      <c r="J26" s="12" t="str">
        <f t="array" ref="J26">IFERROR(INDEX(BSP_Easting,MATCH(SMALL((SQRT((BSP_Easting-$D$14)^2+(BSP_Northing-$D$15)^2)),B26),SQRT((BSP_Easting-$D$14)^2+(BSP_Northing-$D$15)^2),0)),"-")</f>
        <v>-</v>
      </c>
      <c r="K26" s="12" t="str">
        <f t="array" ref="K26">IFERROR(INDEX(BSP_Northing,MATCH(SMALL((SQRT((BSP_Easting-$D$14)^2+(BSP_Northing-$D$15)^2)),B26),SQRT((BSP_Easting-$D$14)^2+(BSP_Northing-$D$15)^2),0)),"-")</f>
        <v>-</v>
      </c>
      <c r="L26" s="14" t="str">
        <f t="array" ref="L26">IFERROR(INDEX(BSP_Headroom,MATCH(SMALL((SQRT((BSP_Easting-$D$14)^2+(BSP_Northing-$D$15)^2)),B26),SQRT((BSP_Easting-$D$14)^2+(BSP_Northing-$D$15)^2),0),IF($D$17="Demand – Firm", 1, IF($D$17="Demand – N-0", 2,  IF($D$17="Generation – Inverter Based", 3,  IF($D$17="Generation – Synchronous", 4, IF($D$17="Battery Storage", 5, 7)))))),"-")</f>
        <v>-</v>
      </c>
      <c r="M26" s="153">
        <f t="shared" si="2"/>
        <v>100000</v>
      </c>
      <c r="N26" s="153"/>
      <c r="P26" s="14" t="str">
        <f>IFERROR(IF(OR($D$17="Demand – Firm",$D$17="Demand – N-0"),"-",VLOOKUP(G26,'7)Transmission Capacity - App G'!$C$7:$J$23,6,FALSE)),"-")</f>
        <v>-</v>
      </c>
      <c r="Q26" s="14" t="str">
        <f>IFERROR(IF(OR($D$17="Demand – Firm",$D$17="Demand – N-0"),"-",VLOOKUP(G26,'7)Transmission Capacity - App G'!$C$7:$L$23,10,FALSE)),"-")</f>
        <v>-</v>
      </c>
      <c r="R26" s="14" t="str">
        <f>IFERROR(IF(OR($D$17="Demand – Firm",$D$17="Demand – N-0"),"-",IF(VLOOKUP(G26,'7)Transmission Capacity - App G'!$C$7:$I$23,7,FALSE)="A","Transmission Headroom Available",IF(VLOOKUP(G26,'7)Transmission Capacity - App G'!$C$7:$I$23,7,FALSE)="B","Modification Application Required",IF(VLOOKUP(G26,'7)Transmission Capacity - App G'!$C$7:$I$23,7,FALSE)="C","Transmission Works Identified","-")))),"-")</f>
        <v>-</v>
      </c>
      <c r="T26" s="148"/>
      <c r="U26" s="148"/>
    </row>
    <row r="27" spans="2:21" ht="15" customHeight="1" x14ac:dyDescent="0.2">
      <c r="B27" s="12">
        <v>6</v>
      </c>
      <c r="C27" s="13" t="str">
        <f t="array" ref="C27">IFERROR(SMALL((SQRT((BSP_Easting-$D$14)^2+(BSP_Northing-$D$15)^2)),B27)/1000,"-")</f>
        <v>-</v>
      </c>
      <c r="D27" s="54" t="str">
        <f t="shared" si="0"/>
        <v>-</v>
      </c>
      <c r="E27" s="12" t="str">
        <f t="array" ref="E27">IFERROR(INDEX(BSP,MATCH(SMALL((SQRT((BSP_Easting-$D$14)^2+(BSP_Northing-$D$15)^2)),B27),SQRT((BSP_Easting-$D$14)^2+(BSP_Northing-$D$15)^2),0)),"-")</f>
        <v>-</v>
      </c>
      <c r="F27" s="12" t="str">
        <f t="array" ref="F27">IFERROR(INDEX(BSP_BSP_Link,MATCH(SMALL((SQRT((BSP_Easting-$D$14)^2+(BSP_Northing-$D$15)^2)),B27),SQRT((BSP_Easting-$D$14)^2+(BSP_Northing-$D$15)^2),0)),"-")</f>
        <v>-</v>
      </c>
      <c r="G27" s="54" t="str">
        <f t="shared" si="1"/>
        <v>-</v>
      </c>
      <c r="H27" s="12" t="str">
        <f t="array" ref="H27">IFERROR(INDEX(BSP_GSP_Group,MATCH(SMALL((SQRT((BSP_Easting-$D$14)^2+(BSP_Northing-$D$15)^2)),B27),SQRT((BSP_Easting-$D$14)^2+(BSP_Northing-$D$15)^2),0)),"-")</f>
        <v>-</v>
      </c>
      <c r="I27" s="12" t="str">
        <f t="array" ref="I27">IFERROR(INDEX(BSP_GSP_Link,MATCH(SMALL((SQRT((BSP_Easting-$D$14)^2+(BSP_Northing-$D$15)^2)),B27),SQRT((BSP_Easting-$D$14)^2+(BSP_Northing-$D$15)^2),0)),"-")</f>
        <v>-</v>
      </c>
      <c r="J27" s="12" t="str">
        <f t="array" ref="J27">IFERROR(INDEX(BSP_Easting,MATCH(SMALL((SQRT((BSP_Easting-$D$14)^2+(BSP_Northing-$D$15)^2)),B27),SQRT((BSP_Easting-$D$14)^2+(BSP_Northing-$D$15)^2),0)),"-")</f>
        <v>-</v>
      </c>
      <c r="K27" s="12" t="str">
        <f t="array" ref="K27">IFERROR(INDEX(BSP_Northing,MATCH(SMALL((SQRT((BSP_Easting-$D$14)^2+(BSP_Northing-$D$15)^2)),B27),SQRT((BSP_Easting-$D$14)^2+(BSP_Northing-$D$15)^2),0)),"-")</f>
        <v>-</v>
      </c>
      <c r="L27" s="14" t="str">
        <f t="array" ref="L27">IFERROR(INDEX(BSP_Headroom,MATCH(SMALL((SQRT((BSP_Easting-$D$14)^2+(BSP_Northing-$D$15)^2)),B27),SQRT((BSP_Easting-$D$14)^2+(BSP_Northing-$D$15)^2),0),IF($D$17="Demand – Firm", 1, IF($D$17="Demand – N-0", 2,  IF($D$17="Generation – Inverter Based", 3,  IF($D$17="Generation – Synchronous", 4, IF($D$17="Battery Storage", 5, 7)))))),"-")</f>
        <v>-</v>
      </c>
      <c r="M27" s="153">
        <f t="shared" si="2"/>
        <v>100000</v>
      </c>
      <c r="N27" s="153"/>
      <c r="P27" s="14" t="str">
        <f>IFERROR(IF(OR($D$17="Demand – Firm",$D$17="Demand – N-0"),"-",VLOOKUP(G27,'7)Transmission Capacity - App G'!$C$7:$J$23,6,FALSE)),"-")</f>
        <v>-</v>
      </c>
      <c r="Q27" s="14" t="str">
        <f>IFERROR(IF(OR($D$17="Demand – Firm",$D$17="Demand – N-0"),"-",VLOOKUP(G27,'7)Transmission Capacity - App G'!$C$7:$L$23,10,FALSE)),"-")</f>
        <v>-</v>
      </c>
      <c r="R27" s="14" t="str">
        <f>IFERROR(IF(OR($D$17="Demand – Firm",$D$17="Demand – N-0"),"-",IF(VLOOKUP(G27,'7)Transmission Capacity - App G'!$C$7:$I$23,7,FALSE)="A","Transmission Headroom Available",IF(VLOOKUP(G27,'7)Transmission Capacity - App G'!$C$7:$I$23,7,FALSE)="B","Modification Application Required",IF(VLOOKUP(G27,'7)Transmission Capacity - App G'!$C$7:$I$23,7,FALSE)="C","Transmission Works Identified","-")))),"-")</f>
        <v>-</v>
      </c>
      <c r="T27" s="148"/>
      <c r="U27" s="148"/>
    </row>
    <row r="28" spans="2:21" ht="15" x14ac:dyDescent="0.2">
      <c r="B28" s="12">
        <v>7</v>
      </c>
      <c r="C28" s="13" t="str">
        <f t="array" ref="C28">IFERROR(SMALL((SQRT((BSP_Easting-$D$14)^2+(BSP_Northing-$D$15)^2)),B28)/1000,"-")</f>
        <v>-</v>
      </c>
      <c r="D28" s="54" t="str">
        <f t="shared" si="0"/>
        <v>-</v>
      </c>
      <c r="E28" s="12" t="str">
        <f t="array" ref="E28">IFERROR(INDEX(BSP,MATCH(SMALL((SQRT((BSP_Easting-$D$14)^2+(BSP_Northing-$D$15)^2)),B28),SQRT((BSP_Easting-$D$14)^2+(BSP_Northing-$D$15)^2),0)),"-")</f>
        <v>-</v>
      </c>
      <c r="F28" s="12" t="str">
        <f t="array" ref="F28">IFERROR(INDEX(BSP_BSP_Link,MATCH(SMALL((SQRT((BSP_Easting-$D$14)^2+(BSP_Northing-$D$15)^2)),B28),SQRT((BSP_Easting-$D$14)^2+(BSP_Northing-$D$15)^2),0)),"-")</f>
        <v>-</v>
      </c>
      <c r="G28" s="54" t="str">
        <f t="shared" si="1"/>
        <v>-</v>
      </c>
      <c r="H28" s="12" t="str">
        <f t="array" ref="H28">IFERROR(INDEX(BSP_GSP_Group,MATCH(SMALL((SQRT((BSP_Easting-$D$14)^2+(BSP_Northing-$D$15)^2)),B28),SQRT((BSP_Easting-$D$14)^2+(BSP_Northing-$D$15)^2),0)),"-")</f>
        <v>-</v>
      </c>
      <c r="I28" s="12" t="str">
        <f t="array" ref="I28">IFERROR(INDEX(BSP_GSP_Link,MATCH(SMALL((SQRT((BSP_Easting-$D$14)^2+(BSP_Northing-$D$15)^2)),B28),SQRT((BSP_Easting-$D$14)^2+(BSP_Northing-$D$15)^2),0)),"-")</f>
        <v>-</v>
      </c>
      <c r="J28" s="12" t="str">
        <f t="array" ref="J28">IFERROR(INDEX(BSP_Easting,MATCH(SMALL((SQRT((BSP_Easting-$D$14)^2+(BSP_Northing-$D$15)^2)),B28),SQRT((BSP_Easting-$D$14)^2+(BSP_Northing-$D$15)^2),0)),"-")</f>
        <v>-</v>
      </c>
      <c r="K28" s="12" t="str">
        <f t="array" ref="K28">IFERROR(INDEX(BSP_Northing,MATCH(SMALL((SQRT((BSP_Easting-$D$14)^2+(BSP_Northing-$D$15)^2)),B28),SQRT((BSP_Easting-$D$14)^2+(BSP_Northing-$D$15)^2),0)),"-")</f>
        <v>-</v>
      </c>
      <c r="L28" s="14" t="str">
        <f t="array" ref="L28">IFERROR(INDEX(BSP_Headroom,MATCH(SMALL((SQRT((BSP_Easting-$D$14)^2+(BSP_Northing-$D$15)^2)),B28),SQRT((BSP_Easting-$D$14)^2+(BSP_Northing-$D$15)^2),0),IF($D$17="Demand – Firm", 1, IF($D$17="Demand – N-0", 2,  IF($D$17="Generation – Inverter Based", 3,  IF($D$17="Generation – Synchronous", 4, IF($D$17="Battery Storage", 5, 7)))))),"-")</f>
        <v>-</v>
      </c>
      <c r="M28" s="153">
        <f t="shared" si="2"/>
        <v>100000</v>
      </c>
      <c r="N28" s="153"/>
      <c r="P28" s="14" t="str">
        <f>IFERROR(IF(OR($D$17="Demand – Firm",$D$17="Demand – N-0"),"-",VLOOKUP(G28,'7)Transmission Capacity - App G'!$C$7:$J$23,6,FALSE)),"-")</f>
        <v>-</v>
      </c>
      <c r="Q28" s="14" t="str">
        <f>IFERROR(IF(OR($D$17="Demand – Firm",$D$17="Demand – N-0"),"-",VLOOKUP(G28,'7)Transmission Capacity - App G'!$C$7:$L$23,10,FALSE)),"-")</f>
        <v>-</v>
      </c>
      <c r="R28" s="14" t="str">
        <f>IFERROR(IF(OR($D$17="Demand – Firm",$D$17="Demand – N-0"),"-",IF(VLOOKUP(G28,'7)Transmission Capacity - App G'!$C$7:$I$23,7,FALSE)="A","Transmission Headroom Available",IF(VLOOKUP(G28,'7)Transmission Capacity - App G'!$C$7:$I$23,7,FALSE)="B","Modification Application Required",IF(VLOOKUP(G28,'7)Transmission Capacity - App G'!$C$7:$I$23,7,FALSE)="C","Transmission Works Identified","-")))),"-")</f>
        <v>-</v>
      </c>
      <c r="T28" s="148"/>
      <c r="U28" s="148"/>
    </row>
    <row r="29" spans="2:21" ht="15" x14ac:dyDescent="0.2">
      <c r="B29" s="12">
        <v>8</v>
      </c>
      <c r="C29" s="13" t="str">
        <f t="array" ref="C29">IFERROR(SMALL((SQRT((BSP_Easting-$D$14)^2+(BSP_Northing-$D$15)^2)),B29)/1000,"-")</f>
        <v>-</v>
      </c>
      <c r="D29" s="54" t="str">
        <f t="shared" si="0"/>
        <v>-</v>
      </c>
      <c r="E29" s="12" t="str">
        <f t="array" ref="E29">IFERROR(INDEX(BSP,MATCH(SMALL((SQRT((BSP_Easting-$D$14)^2+(BSP_Northing-$D$15)^2)),B29),SQRT((BSP_Easting-$D$14)^2+(BSP_Northing-$D$15)^2),0)),"-")</f>
        <v>-</v>
      </c>
      <c r="F29" s="12" t="str">
        <f t="array" ref="F29">IFERROR(INDEX(BSP_BSP_Link,MATCH(SMALL((SQRT((BSP_Easting-$D$14)^2+(BSP_Northing-$D$15)^2)),B29),SQRT((BSP_Easting-$D$14)^2+(BSP_Northing-$D$15)^2),0)),"-")</f>
        <v>-</v>
      </c>
      <c r="G29" s="54" t="str">
        <f t="shared" si="1"/>
        <v>-</v>
      </c>
      <c r="H29" s="12" t="str">
        <f t="array" ref="H29">IFERROR(INDEX(BSP_GSP_Group,MATCH(SMALL((SQRT((BSP_Easting-$D$14)^2+(BSP_Northing-$D$15)^2)),B29),SQRT((BSP_Easting-$D$14)^2+(BSP_Northing-$D$15)^2),0)),"-")</f>
        <v>-</v>
      </c>
      <c r="I29" s="12" t="str">
        <f t="array" ref="I29">IFERROR(INDEX(BSP_GSP_Link,MATCH(SMALL((SQRT((BSP_Easting-$D$14)^2+(BSP_Northing-$D$15)^2)),B29),SQRT((BSP_Easting-$D$14)^2+(BSP_Northing-$D$15)^2),0)),"-")</f>
        <v>-</v>
      </c>
      <c r="J29" s="12" t="str">
        <f t="array" ref="J29">IFERROR(INDEX(BSP_Easting,MATCH(SMALL((SQRT((BSP_Easting-$D$14)^2+(BSP_Northing-$D$15)^2)),B29),SQRT((BSP_Easting-$D$14)^2+(BSP_Northing-$D$15)^2),0)),"-")</f>
        <v>-</v>
      </c>
      <c r="K29" s="12" t="str">
        <f t="array" ref="K29">IFERROR(INDEX(BSP_Northing,MATCH(SMALL((SQRT((BSP_Easting-$D$14)^2+(BSP_Northing-$D$15)^2)),B29),SQRT((BSP_Easting-$D$14)^2+(BSP_Northing-$D$15)^2),0)),"-")</f>
        <v>-</v>
      </c>
      <c r="L29" s="14" t="str">
        <f t="array" ref="L29">IFERROR(INDEX(BSP_Headroom,MATCH(SMALL((SQRT((BSP_Easting-$D$14)^2+(BSP_Northing-$D$15)^2)),B29),SQRT((BSP_Easting-$D$14)^2+(BSP_Northing-$D$15)^2),0),IF($D$17="Demand – Firm", 1, IF($D$17="Demand – N-0", 2,  IF($D$17="Generation – Inverter Based", 3,  IF($D$17="Generation – Synchronous", 4, IF($D$17="Battery Storage", 5, 7)))))),"-")</f>
        <v>-</v>
      </c>
      <c r="M29" s="153">
        <f t="shared" si="2"/>
        <v>100000</v>
      </c>
      <c r="N29" s="153"/>
      <c r="P29" s="14" t="str">
        <f>IFERROR(IF(OR($D$17="Demand – Firm",$D$17="Demand – N-0"),"-",VLOOKUP(G29,'7)Transmission Capacity - App G'!$C$7:$J$23,6,FALSE)),"-")</f>
        <v>-</v>
      </c>
      <c r="Q29" s="14" t="str">
        <f>IFERROR(IF(OR($D$17="Demand – Firm",$D$17="Demand – N-0"),"-",VLOOKUP(G29,'7)Transmission Capacity - App G'!$C$7:$L$23,10,FALSE)),"-")</f>
        <v>-</v>
      </c>
      <c r="R29" s="14" t="str">
        <f>IFERROR(IF(OR($D$17="Demand – Firm",$D$17="Demand – N-0"),"-",IF(VLOOKUP(G29,'7)Transmission Capacity - App G'!$C$7:$I$23,7,FALSE)="A","Transmission Headroom Available",IF(VLOOKUP(G29,'7)Transmission Capacity - App G'!$C$7:$I$23,7,FALSE)="B","Modification Application Required",IF(VLOOKUP(G29,'7)Transmission Capacity - App G'!$C$7:$I$23,7,FALSE)="C","Transmission Works Identified","-")))),"-")</f>
        <v>-</v>
      </c>
      <c r="T29" s="148"/>
      <c r="U29" s="148"/>
    </row>
    <row r="30" spans="2:21" ht="15" x14ac:dyDescent="0.2">
      <c r="B30" s="12">
        <v>9</v>
      </c>
      <c r="C30" s="13" t="str">
        <f t="array" ref="C30">IFERROR(SMALL((SQRT((BSP_Easting-$D$14)^2+(BSP_Northing-$D$15)^2)),B30)/1000,"-")</f>
        <v>-</v>
      </c>
      <c r="D30" s="54" t="str">
        <f t="shared" si="0"/>
        <v>-</v>
      </c>
      <c r="E30" s="12" t="str">
        <f t="array" ref="E30">IFERROR(INDEX(BSP,MATCH(SMALL((SQRT((BSP_Easting-$D$14)^2+(BSP_Northing-$D$15)^2)),B30),SQRT((BSP_Easting-$D$14)^2+(BSP_Northing-$D$15)^2),0)),"-")</f>
        <v>-</v>
      </c>
      <c r="F30" s="12" t="str">
        <f t="array" ref="F30">IFERROR(INDEX(BSP_BSP_Link,MATCH(SMALL((SQRT((BSP_Easting-$D$14)^2+(BSP_Northing-$D$15)^2)),B30),SQRT((BSP_Easting-$D$14)^2+(BSP_Northing-$D$15)^2),0)),"-")</f>
        <v>-</v>
      </c>
      <c r="G30" s="54" t="str">
        <f t="shared" si="1"/>
        <v>-</v>
      </c>
      <c r="H30" s="12" t="str">
        <f t="array" ref="H30">IFERROR(INDEX(BSP_GSP_Group,MATCH(SMALL((SQRT((BSP_Easting-$D$14)^2+(BSP_Northing-$D$15)^2)),B30),SQRT((BSP_Easting-$D$14)^2+(BSP_Northing-$D$15)^2),0)),"-")</f>
        <v>-</v>
      </c>
      <c r="I30" s="12" t="str">
        <f t="array" ref="I30">IFERROR(INDEX(BSP_GSP_Link,MATCH(SMALL((SQRT((BSP_Easting-$D$14)^2+(BSP_Northing-$D$15)^2)),B30),SQRT((BSP_Easting-$D$14)^2+(BSP_Northing-$D$15)^2),0)),"-")</f>
        <v>-</v>
      </c>
      <c r="J30" s="12" t="str">
        <f t="array" ref="J30">IFERROR(INDEX(BSP_Easting,MATCH(SMALL((SQRT((BSP_Easting-$D$14)^2+(BSP_Northing-$D$15)^2)),B30),SQRT((BSP_Easting-$D$14)^2+(BSP_Northing-$D$15)^2),0)),"-")</f>
        <v>-</v>
      </c>
      <c r="K30" s="12" t="str">
        <f t="array" ref="K30">IFERROR(INDEX(BSP_Northing,MATCH(SMALL((SQRT((BSP_Easting-$D$14)^2+(BSP_Northing-$D$15)^2)),B30),SQRT((BSP_Easting-$D$14)^2+(BSP_Northing-$D$15)^2),0)),"-")</f>
        <v>-</v>
      </c>
      <c r="L30" s="14" t="str">
        <f t="array" ref="L30">IFERROR(INDEX(BSP_Headroom,MATCH(SMALL((SQRT((BSP_Easting-$D$14)^2+(BSP_Northing-$D$15)^2)),B30),SQRT((BSP_Easting-$D$14)^2+(BSP_Northing-$D$15)^2),0),IF($D$17="Demand – Firm", 1, IF($D$17="Demand – N-0", 2,  IF($D$17="Generation – Inverter Based", 3,  IF($D$17="Generation – Synchronous", 4, IF($D$17="Battery Storage", 5, 7)))))),"-")</f>
        <v>-</v>
      </c>
      <c r="M30" s="153">
        <f t="shared" si="2"/>
        <v>100000</v>
      </c>
      <c r="N30" s="153"/>
      <c r="P30" s="14" t="str">
        <f>IFERROR(IF(OR($D$17="Demand – Firm",$D$17="Demand – N-0"),"-",VLOOKUP(G30,'7)Transmission Capacity - App G'!$C$7:$J$23,6,FALSE)),"-")</f>
        <v>-</v>
      </c>
      <c r="Q30" s="14" t="str">
        <f>IFERROR(IF(OR($D$17="Demand – Firm",$D$17="Demand – N-0"),"-",VLOOKUP(G30,'7)Transmission Capacity - App G'!$C$7:$L$23,10,FALSE)),"-")</f>
        <v>-</v>
      </c>
      <c r="R30" s="14" t="str">
        <f>IFERROR(IF(OR($D$17="Demand – Firm",$D$17="Demand – N-0"),"-",IF(VLOOKUP(G30,'7)Transmission Capacity - App G'!$C$7:$I$23,7,FALSE)="A","Transmission Headroom Available",IF(VLOOKUP(G30,'7)Transmission Capacity - App G'!$C$7:$I$23,7,FALSE)="B","Modification Application Required",IF(VLOOKUP(G30,'7)Transmission Capacity - App G'!$C$7:$I$23,7,FALSE)="C","Transmission Works Identified","-")))),"-")</f>
        <v>-</v>
      </c>
      <c r="T30" s="148"/>
      <c r="U30" s="148"/>
    </row>
    <row r="31" spans="2:21" ht="15" x14ac:dyDescent="0.2">
      <c r="B31" s="12">
        <v>10</v>
      </c>
      <c r="C31" s="13" t="str">
        <f t="array" ref="C31">IFERROR(SMALL((SQRT((BSP_Easting-$D$14)^2+(BSP_Northing-$D$15)^2)),B31)/1000,"-")</f>
        <v>-</v>
      </c>
      <c r="D31" s="54" t="str">
        <f t="shared" si="0"/>
        <v>-</v>
      </c>
      <c r="E31" s="12" t="str">
        <f t="array" ref="E31">IFERROR(INDEX(BSP,MATCH(SMALL((SQRT((BSP_Easting-$D$14)^2+(BSP_Northing-$D$15)^2)),B31),SQRT((BSP_Easting-$D$14)^2+(BSP_Northing-$D$15)^2),0)),"-")</f>
        <v>-</v>
      </c>
      <c r="F31" s="12" t="str">
        <f t="array" ref="F31">IFERROR(INDEX(BSP_BSP_Link,MATCH(SMALL((SQRT((BSP_Easting-$D$14)^2+(BSP_Northing-$D$15)^2)),B31),SQRT((BSP_Easting-$D$14)^2+(BSP_Northing-$D$15)^2),0)),"-")</f>
        <v>-</v>
      </c>
      <c r="G31" s="54" t="str">
        <f t="shared" si="1"/>
        <v>-</v>
      </c>
      <c r="H31" s="12" t="str">
        <f t="array" ref="H31">IFERROR(INDEX(BSP_GSP_Group,MATCH(SMALL((SQRT((BSP_Easting-$D$14)^2+(BSP_Northing-$D$15)^2)),B31),SQRT((BSP_Easting-$D$14)^2+(BSP_Northing-$D$15)^2),0)),"-")</f>
        <v>-</v>
      </c>
      <c r="I31" s="12" t="str">
        <f t="array" ref="I31">IFERROR(INDEX(BSP_GSP_Link,MATCH(SMALL((SQRT((BSP_Easting-$D$14)^2+(BSP_Northing-$D$15)^2)),B31),SQRT((BSP_Easting-$D$14)^2+(BSP_Northing-$D$15)^2),0)),"-")</f>
        <v>-</v>
      </c>
      <c r="J31" s="12" t="str">
        <f t="array" ref="J31">IFERROR(INDEX(BSP_Easting,MATCH(SMALL((SQRT((BSP_Easting-$D$14)^2+(BSP_Northing-$D$15)^2)),B31),SQRT((BSP_Easting-$D$14)^2+(BSP_Northing-$D$15)^2),0)),"-")</f>
        <v>-</v>
      </c>
      <c r="K31" s="12" t="str">
        <f t="array" ref="K31">IFERROR(INDEX(BSP_Northing,MATCH(SMALL((SQRT((BSP_Easting-$D$14)^2+(BSP_Northing-$D$15)^2)),B31),SQRT((BSP_Easting-$D$14)^2+(BSP_Northing-$D$15)^2),0)),"-")</f>
        <v>-</v>
      </c>
      <c r="L31" s="14" t="str">
        <f t="array" ref="L31">IFERROR(INDEX(BSP_Headroom,MATCH(SMALL((SQRT((BSP_Easting-$D$14)^2+(BSP_Northing-$D$15)^2)),B31),SQRT((BSP_Easting-$D$14)^2+(BSP_Northing-$D$15)^2),0),IF($D$17="Demand – Firm", 1, IF($D$17="Demand – N-0", 2,  IF($D$17="Generation – Inverter Based", 3,  IF($D$17="Generation – Synchronous", 4, IF($D$17="Battery Storage", 5, 7)))))),"-")</f>
        <v>-</v>
      </c>
      <c r="M31" s="153">
        <f t="shared" si="2"/>
        <v>100000</v>
      </c>
      <c r="N31" s="153"/>
      <c r="P31" s="14" t="str">
        <f>IFERROR(IF(OR($D$17="Demand – Firm",$D$17="Demand – N-0"),"-",VLOOKUP(G31,'7)Transmission Capacity - App G'!$C$7:$J$23,6,FALSE)),"-")</f>
        <v>-</v>
      </c>
      <c r="Q31" s="14" t="str">
        <f>IFERROR(IF(OR($D$17="Demand – Firm",$D$17="Demand – N-0"),"-",VLOOKUP(G31,'7)Transmission Capacity - App G'!$C$7:$L$23,10,FALSE)),"-")</f>
        <v>-</v>
      </c>
      <c r="R31" s="14" t="str">
        <f>IFERROR(IF(OR($D$17="Demand – Firm",$D$17="Demand – N-0"),"-",IF(VLOOKUP(G31,'7)Transmission Capacity - App G'!$C$7:$I$23,7,FALSE)="A","Transmission Headroom Available",IF(VLOOKUP(G31,'7)Transmission Capacity - App G'!$C$7:$I$23,7,FALSE)="B","Modification Application Required",IF(VLOOKUP(G31,'7)Transmission Capacity - App G'!$C$7:$I$23,7,FALSE)="C","Transmission Works Identified","-")))),"-")</f>
        <v>-</v>
      </c>
      <c r="T31" s="148"/>
      <c r="U31" s="148"/>
    </row>
    <row r="34" spans="2:18" ht="23.25" x14ac:dyDescent="0.2">
      <c r="B34" s="131" t="s">
        <v>461</v>
      </c>
      <c r="C34" s="132"/>
      <c r="D34" s="132"/>
      <c r="E34" s="132"/>
      <c r="F34" s="132"/>
      <c r="G34" s="132"/>
      <c r="H34" s="132"/>
      <c r="I34" s="132"/>
      <c r="J34" s="132"/>
      <c r="K34" s="132"/>
      <c r="L34" s="132"/>
      <c r="M34" s="132"/>
      <c r="N34" s="132"/>
      <c r="O34" s="132"/>
      <c r="P34" s="132"/>
      <c r="Q34" s="132"/>
      <c r="R34" s="133"/>
    </row>
    <row r="35" spans="2:18" ht="15" customHeight="1" x14ac:dyDescent="0.25">
      <c r="B35" s="130" t="s">
        <v>450</v>
      </c>
      <c r="C35" s="130"/>
      <c r="D35" s="130"/>
      <c r="E35" s="48"/>
      <c r="F35" s="48"/>
      <c r="G35" s="33" t="s">
        <v>451</v>
      </c>
      <c r="H35" s="33"/>
      <c r="I35" s="33"/>
      <c r="J35" s="33"/>
      <c r="K35" s="33"/>
      <c r="L35" s="33"/>
      <c r="M35" s="33"/>
      <c r="N35" s="33"/>
      <c r="O35" s="33"/>
      <c r="P35" s="33"/>
      <c r="Q35" s="33"/>
      <c r="R35" s="34"/>
    </row>
    <row r="36" spans="2:18" ht="15" customHeight="1" x14ac:dyDescent="0.25">
      <c r="B36" s="130" t="s">
        <v>445</v>
      </c>
      <c r="C36" s="130"/>
      <c r="D36" s="130"/>
      <c r="E36" s="48"/>
      <c r="F36" s="48"/>
      <c r="G36" s="33" t="s">
        <v>481</v>
      </c>
      <c r="H36" s="33"/>
      <c r="I36" s="33"/>
      <c r="J36" s="33"/>
      <c r="K36" s="33"/>
      <c r="L36" s="33"/>
      <c r="M36" s="33"/>
      <c r="N36" s="33"/>
      <c r="O36" s="33"/>
      <c r="P36" s="33"/>
      <c r="Q36" s="33"/>
      <c r="R36" s="34"/>
    </row>
    <row r="37" spans="2:18" ht="15" customHeight="1" x14ac:dyDescent="0.25">
      <c r="B37" s="130" t="s">
        <v>446</v>
      </c>
      <c r="C37" s="130"/>
      <c r="D37" s="130"/>
      <c r="E37" s="48"/>
      <c r="F37" s="48"/>
      <c r="G37" s="33" t="s">
        <v>454</v>
      </c>
      <c r="H37" s="33"/>
      <c r="I37" s="33"/>
      <c r="J37" s="33"/>
      <c r="K37" s="33"/>
      <c r="L37" s="33"/>
      <c r="M37" s="33"/>
      <c r="N37" s="33"/>
      <c r="O37" s="33"/>
      <c r="P37" s="33"/>
      <c r="Q37" s="33"/>
      <c r="R37" s="34"/>
    </row>
    <row r="38" spans="2:18" ht="15" customHeight="1" x14ac:dyDescent="0.25">
      <c r="B38" s="130" t="s">
        <v>448</v>
      </c>
      <c r="C38" s="130"/>
      <c r="D38" s="130"/>
      <c r="E38" s="48"/>
      <c r="F38" s="48"/>
      <c r="G38" s="33" t="s">
        <v>482</v>
      </c>
      <c r="H38" s="33"/>
      <c r="I38" s="33"/>
      <c r="J38" s="33"/>
      <c r="K38" s="33"/>
      <c r="L38" s="33"/>
      <c r="M38" s="33"/>
      <c r="N38" s="33"/>
      <c r="O38" s="33"/>
      <c r="P38" s="33"/>
      <c r="Q38" s="33"/>
      <c r="R38" s="34"/>
    </row>
    <row r="39" spans="2:18" ht="15.75" customHeight="1" x14ac:dyDescent="0.25">
      <c r="B39" s="130" t="s">
        <v>449</v>
      </c>
      <c r="C39" s="130"/>
      <c r="D39" s="130"/>
      <c r="E39" s="49"/>
      <c r="F39" s="49"/>
      <c r="G39" s="35" t="s">
        <v>483</v>
      </c>
      <c r="H39" s="35"/>
      <c r="I39" s="35"/>
      <c r="J39" s="35"/>
      <c r="K39" s="35"/>
      <c r="L39" s="35"/>
      <c r="M39" s="35"/>
      <c r="N39" s="35"/>
      <c r="O39" s="35"/>
      <c r="P39" s="35"/>
      <c r="Q39" s="35"/>
      <c r="R39" s="36"/>
    </row>
  </sheetData>
  <sheetProtection algorithmName="SHA-512" hashValue="UDwoSmsc0a8MOR8WviFBhq706nCfch5qpaBvcNgvtD9fG2rg2Rfo/i7B8EGGom51Ay3GrWtB6XLZhAJQUr1URg==" saltValue="yUovQTC0AJ4r9WCBhoBmYw==" spinCount="100000" sheet="1" objects="1" scenarios="1"/>
  <mergeCells count="48">
    <mergeCell ref="M24:N24"/>
    <mergeCell ref="M25:N25"/>
    <mergeCell ref="B10:R11"/>
    <mergeCell ref="B5:R8"/>
    <mergeCell ref="B4:R4"/>
    <mergeCell ref="D14:G14"/>
    <mergeCell ref="D15:G15"/>
    <mergeCell ref="J14:N17"/>
    <mergeCell ref="B13:N13"/>
    <mergeCell ref="Q14:R14"/>
    <mergeCell ref="P13:R13"/>
    <mergeCell ref="P17:R17"/>
    <mergeCell ref="B14:C14"/>
    <mergeCell ref="B15:C15"/>
    <mergeCell ref="B16:C16"/>
    <mergeCell ref="B17:C17"/>
    <mergeCell ref="B39:D39"/>
    <mergeCell ref="B35:D35"/>
    <mergeCell ref="B36:D36"/>
    <mergeCell ref="Q15:R15"/>
    <mergeCell ref="Q16:R16"/>
    <mergeCell ref="P19:R19"/>
    <mergeCell ref="L20:L21"/>
    <mergeCell ref="D16:G16"/>
    <mergeCell ref="D17:G17"/>
    <mergeCell ref="B37:D37"/>
    <mergeCell ref="B38:D38"/>
    <mergeCell ref="B20:B21"/>
    <mergeCell ref="C20:C21"/>
    <mergeCell ref="D20:D21"/>
    <mergeCell ref="G20:G21"/>
    <mergeCell ref="J20:K20"/>
    <mergeCell ref="T19:U21"/>
    <mergeCell ref="T22:U31"/>
    <mergeCell ref="B34:R34"/>
    <mergeCell ref="Q20:Q21"/>
    <mergeCell ref="R20:R21"/>
    <mergeCell ref="B19:N19"/>
    <mergeCell ref="M28:N28"/>
    <mergeCell ref="M29:N29"/>
    <mergeCell ref="M30:N30"/>
    <mergeCell ref="M31:N31"/>
    <mergeCell ref="P20:P21"/>
    <mergeCell ref="M26:N26"/>
    <mergeCell ref="M27:N27"/>
    <mergeCell ref="M20:N21"/>
    <mergeCell ref="M22:N22"/>
    <mergeCell ref="M23:N23"/>
  </mergeCells>
  <conditionalFormatting sqref="D14:F18">
    <cfRule type="cellIs" dxfId="5" priority="1" operator="equal">
      <formula>"Enter Data"</formula>
    </cfRule>
  </conditionalFormatting>
  <conditionalFormatting sqref="L22:L31">
    <cfRule type="cellIs" dxfId="4" priority="17" operator="greaterThan">
      <formula>1000000</formula>
    </cfRule>
  </conditionalFormatting>
  <conditionalFormatting sqref="M22:M31">
    <cfRule type="cellIs" dxfId="3" priority="18" operator="greaterThan">
      <formula>15000</formula>
    </cfRule>
    <cfRule type="cellIs" dxfId="2" priority="19" operator="greaterThan">
      <formula>1</formula>
    </cfRule>
    <cfRule type="cellIs" dxfId="1" priority="20" operator="greaterThan">
      <formula>0.9</formula>
    </cfRule>
    <cfRule type="cellIs" dxfId="0" priority="21" operator="lessThan">
      <formula>0.95</formula>
    </cfRule>
  </conditionalFormatting>
  <dataValidations count="2">
    <dataValidation type="list" allowBlank="1" showInputMessage="1" showErrorMessage="1" sqref="D18:F18" xr:uid="{00000000-0002-0000-0200-000000000000}">
      <formula1>"Demand – Firm, Demand – N-0, Generation – Synchronous (LV), Generation – Synchronous (HV), Generation – Inverter Based, Battery Storage, Enter Data"</formula1>
    </dataValidation>
    <dataValidation type="list" allowBlank="1" showInputMessage="1" showErrorMessage="1" sqref="D17:F17" xr:uid="{00000000-0002-0000-0200-000001000000}">
      <formula1>"Demand – Firm, Demand – N-0, Generation – Synchronous, Generation – Inverter Based, Battery Storage, Enter Data"</formula1>
    </dataValidation>
  </dataValidations>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B2:S378"/>
  <sheetViews>
    <sheetView topLeftCell="B3" zoomScaleNormal="100" workbookViewId="0">
      <selection activeCell="I27" sqref="I27"/>
    </sheetView>
  </sheetViews>
  <sheetFormatPr defaultColWidth="9.140625" defaultRowHeight="12.75" x14ac:dyDescent="0.2"/>
  <cols>
    <col min="1" max="1" width="2.140625" style="1" bestFit="1" customWidth="1"/>
    <col min="2" max="2" width="33.5703125" style="1" customWidth="1"/>
    <col min="3" max="3" width="13" style="1" bestFit="1" customWidth="1"/>
    <col min="4" max="4" width="23.140625" style="1" bestFit="1" customWidth="1"/>
    <col min="5" max="5" width="23.140625" style="1" customWidth="1"/>
    <col min="6" max="6" width="21" style="1" bestFit="1" customWidth="1"/>
    <col min="7" max="7" width="13.140625" style="1" customWidth="1"/>
    <col min="8" max="10" width="13.42578125" style="1" customWidth="1"/>
    <col min="11" max="11" width="12.42578125" style="1" customWidth="1"/>
    <col min="12" max="12" width="12.140625" style="1" customWidth="1"/>
    <col min="13" max="13" width="14.140625" style="1" customWidth="1"/>
    <col min="14" max="14" width="16.42578125" style="1" customWidth="1"/>
    <col min="15" max="15" width="16.85546875" style="1" customWidth="1"/>
    <col min="16" max="16" width="23.85546875" style="1" customWidth="1"/>
    <col min="17" max="17" width="7.140625" style="1" hidden="1" customWidth="1"/>
    <col min="18" max="19" width="9.140625" style="1" hidden="1" customWidth="1"/>
    <col min="20" max="16384" width="9.140625" style="1"/>
  </cols>
  <sheetData>
    <row r="2" spans="2:19" ht="99" customHeight="1" x14ac:dyDescent="0.2"/>
    <row r="3" spans="2:19" ht="15.75" customHeight="1" x14ac:dyDescent="0.2"/>
    <row r="4" spans="2:19" ht="29.25" customHeight="1" x14ac:dyDescent="0.2">
      <c r="B4" s="170" t="s">
        <v>0</v>
      </c>
      <c r="C4" s="170"/>
      <c r="D4" s="170"/>
      <c r="E4" s="170"/>
      <c r="F4" s="170"/>
      <c r="G4" s="170"/>
      <c r="H4" s="170"/>
      <c r="I4" s="170"/>
      <c r="J4" s="170"/>
      <c r="K4" s="170"/>
      <c r="L4" s="170"/>
      <c r="M4" s="170"/>
      <c r="N4" s="170"/>
      <c r="O4" s="170"/>
      <c r="P4" s="170"/>
    </row>
    <row r="5" spans="2:19" ht="19.5" customHeight="1" x14ac:dyDescent="0.2">
      <c r="B5" s="169" t="s">
        <v>1</v>
      </c>
      <c r="C5" s="169" t="s">
        <v>2</v>
      </c>
      <c r="D5" s="169" t="s">
        <v>3</v>
      </c>
      <c r="E5" s="47"/>
      <c r="F5" s="169" t="s">
        <v>484</v>
      </c>
      <c r="G5" s="169" t="s">
        <v>4</v>
      </c>
      <c r="H5" s="169"/>
      <c r="I5" s="163" t="s">
        <v>564</v>
      </c>
      <c r="J5" s="164"/>
      <c r="K5" s="169" t="s">
        <v>5</v>
      </c>
      <c r="L5" s="169"/>
      <c r="M5" s="169" t="s">
        <v>474</v>
      </c>
      <c r="N5" s="169"/>
      <c r="O5" s="169"/>
      <c r="P5" s="104" t="s">
        <v>473</v>
      </c>
    </row>
    <row r="6" spans="2:19" ht="33" customHeight="1" x14ac:dyDescent="0.2">
      <c r="B6" s="161"/>
      <c r="C6" s="161"/>
      <c r="D6" s="161"/>
      <c r="E6" s="16"/>
      <c r="F6" s="161"/>
      <c r="G6" s="16" t="s">
        <v>7</v>
      </c>
      <c r="H6" s="16" t="s">
        <v>8</v>
      </c>
      <c r="I6" s="16" t="s">
        <v>565</v>
      </c>
      <c r="J6" s="16" t="s">
        <v>578</v>
      </c>
      <c r="K6" s="16" t="s">
        <v>9</v>
      </c>
      <c r="L6" s="16" t="s">
        <v>10</v>
      </c>
      <c r="M6" s="16" t="s">
        <v>11</v>
      </c>
      <c r="N6" s="16" t="s">
        <v>442</v>
      </c>
      <c r="O6" s="16" t="s">
        <v>443</v>
      </c>
      <c r="P6" s="149"/>
    </row>
    <row r="7" spans="2:19" ht="15" x14ac:dyDescent="0.25">
      <c r="B7" s="6" t="s">
        <v>12</v>
      </c>
      <c r="C7" s="6" t="s">
        <v>471</v>
      </c>
      <c r="D7" s="6" t="s">
        <v>215</v>
      </c>
      <c r="E7" s="6" t="s">
        <v>215</v>
      </c>
      <c r="F7" s="6" t="s">
        <v>412</v>
      </c>
      <c r="G7" s="6">
        <v>367434</v>
      </c>
      <c r="H7" s="62">
        <v>426087</v>
      </c>
      <c r="I7" s="63">
        <v>400</v>
      </c>
      <c r="J7" s="74">
        <v>4.572614131981835</v>
      </c>
      <c r="K7" s="59">
        <v>8.6815749886877303</v>
      </c>
      <c r="L7" s="60">
        <v>13.318574988687731</v>
      </c>
      <c r="M7" s="59">
        <v>22.60256410256417</v>
      </c>
      <c r="N7" s="79">
        <v>3.944071588366902</v>
      </c>
      <c r="O7" s="58">
        <v>2.890163934426238</v>
      </c>
      <c r="P7" s="61">
        <v>13.318574988687731</v>
      </c>
      <c r="Q7" s="1">
        <v>0</v>
      </c>
      <c r="R7" s="1">
        <v>0</v>
      </c>
      <c r="S7" s="1" t="str">
        <f>VLOOKUP(F7,'7)Transmission Capacity - App G'!$C$7:$M$23,11,FALSE)</f>
        <v xml:space="preserve">Connections Reform </v>
      </c>
    </row>
    <row r="8" spans="2:19" ht="15" x14ac:dyDescent="0.25">
      <c r="B8" s="95" t="s">
        <v>630</v>
      </c>
      <c r="C8" s="6" t="s">
        <v>472</v>
      </c>
      <c r="D8" s="95" t="s">
        <v>377</v>
      </c>
      <c r="E8" s="6" t="s">
        <v>377</v>
      </c>
      <c r="F8" s="6" t="s">
        <v>413</v>
      </c>
      <c r="G8" s="6">
        <v>385044</v>
      </c>
      <c r="H8" s="62">
        <v>379026</v>
      </c>
      <c r="I8" s="63">
        <v>400</v>
      </c>
      <c r="J8" s="74">
        <v>7.6210235533030604</v>
      </c>
      <c r="K8" s="59">
        <v>7.9994766695424993</v>
      </c>
      <c r="L8" s="60">
        <v>17.393470845362696</v>
      </c>
      <c r="M8" s="59">
        <v>11.217948717948717</v>
      </c>
      <c r="N8" s="79">
        <v>1.9574944071588367</v>
      </c>
      <c r="O8" s="58">
        <v>1.4344262295081966</v>
      </c>
      <c r="P8" s="61">
        <v>11.217948717948717</v>
      </c>
      <c r="Q8" s="1">
        <v>1.4344262295081966</v>
      </c>
      <c r="R8" s="1">
        <v>5.7680000000000575</v>
      </c>
      <c r="S8" s="1" t="str">
        <f>VLOOKUP(F8,'7)Transmission Capacity - App G'!$C$7:$M$23,11,FALSE)</f>
        <v xml:space="preserve">Connections Reform </v>
      </c>
    </row>
    <row r="9" spans="2:19" ht="15" x14ac:dyDescent="0.25">
      <c r="B9" s="6" t="s">
        <v>13</v>
      </c>
      <c r="C9" s="6" t="s">
        <v>472</v>
      </c>
      <c r="D9" s="6" t="s">
        <v>378</v>
      </c>
      <c r="E9" s="55" t="s">
        <v>441</v>
      </c>
      <c r="F9" s="6" t="s">
        <v>488</v>
      </c>
      <c r="G9" s="6">
        <v>372125</v>
      </c>
      <c r="H9" s="62">
        <v>546499</v>
      </c>
      <c r="I9" s="63">
        <v>400</v>
      </c>
      <c r="J9" s="74">
        <v>7.6210235533030604</v>
      </c>
      <c r="K9" s="59">
        <v>0</v>
      </c>
      <c r="L9" s="60">
        <v>0.89499919118949212</v>
      </c>
      <c r="M9" s="59">
        <v>3.1134472266049698</v>
      </c>
      <c r="N9" s="79">
        <v>3.1134472266049698</v>
      </c>
      <c r="O9" s="58">
        <v>3.1134472266049698</v>
      </c>
      <c r="P9" s="61">
        <v>0.89499919118949212</v>
      </c>
      <c r="Q9" s="1">
        <v>3.2625525274996665</v>
      </c>
      <c r="R9" s="1">
        <v>1.1073476182113269</v>
      </c>
      <c r="S9" s="1" t="str">
        <f>VLOOKUP(F9,'7)Transmission Capacity - App G'!$C$7:$M$23,11,FALSE)</f>
        <v xml:space="preserve">Connections Reform </v>
      </c>
    </row>
    <row r="10" spans="2:19" ht="15" x14ac:dyDescent="0.25">
      <c r="B10" s="6" t="s">
        <v>14</v>
      </c>
      <c r="C10" s="6" t="s">
        <v>472</v>
      </c>
      <c r="D10" s="6" t="s">
        <v>379</v>
      </c>
      <c r="E10" s="6" t="s">
        <v>379</v>
      </c>
      <c r="F10" s="6" t="s">
        <v>488</v>
      </c>
      <c r="G10" s="6">
        <v>337602</v>
      </c>
      <c r="H10" s="62">
        <v>503506</v>
      </c>
      <c r="I10" s="63">
        <v>400</v>
      </c>
      <c r="J10" s="74">
        <v>7.6210235533030604</v>
      </c>
      <c r="K10" s="59">
        <v>0</v>
      </c>
      <c r="L10" s="60">
        <v>6.4692340103403296</v>
      </c>
      <c r="M10" s="59">
        <v>28.734552125614627</v>
      </c>
      <c r="N10" s="79">
        <v>19.387024608501111</v>
      </c>
      <c r="O10" s="58">
        <v>14.206557377049176</v>
      </c>
      <c r="P10" s="61">
        <v>6.4692340103403296</v>
      </c>
      <c r="Q10" s="1">
        <v>0</v>
      </c>
      <c r="R10" s="1">
        <v>0</v>
      </c>
      <c r="S10" s="1" t="str">
        <f>VLOOKUP(F10,'7)Transmission Capacity - App G'!$C$7:$M$23,11,FALSE)</f>
        <v xml:space="preserve">Connections Reform </v>
      </c>
    </row>
    <row r="11" spans="2:19" ht="15" x14ac:dyDescent="0.25">
      <c r="B11" s="6" t="s">
        <v>15</v>
      </c>
      <c r="C11" s="6" t="s">
        <v>471</v>
      </c>
      <c r="D11" s="6" t="s">
        <v>380</v>
      </c>
      <c r="E11" s="6" t="s">
        <v>380</v>
      </c>
      <c r="F11" s="6" t="s">
        <v>414</v>
      </c>
      <c r="G11" s="6">
        <v>385022</v>
      </c>
      <c r="H11" s="62">
        <v>398830</v>
      </c>
      <c r="I11" s="63">
        <v>400</v>
      </c>
      <c r="J11" s="74">
        <v>4.572614131981835</v>
      </c>
      <c r="K11" s="59">
        <v>9.8937950829171228E-2</v>
      </c>
      <c r="L11" s="60">
        <v>4.2359379508291717</v>
      </c>
      <c r="M11" s="59">
        <v>32.075890969775116</v>
      </c>
      <c r="N11" s="79">
        <v>6.4883127243717578</v>
      </c>
      <c r="O11" s="58">
        <v>4.7340512223515709</v>
      </c>
      <c r="P11" s="61">
        <v>4.2359379508291717</v>
      </c>
      <c r="Q11" s="1">
        <v>4.8939291743800517</v>
      </c>
      <c r="R11" s="1">
        <v>0.33303819762011955</v>
      </c>
      <c r="S11" s="1" t="str">
        <f>VLOOKUP(F11,'7)Transmission Capacity - App G'!$C$7:$M$23,11,FALSE)</f>
        <v xml:space="preserve">Connections Reform </v>
      </c>
    </row>
    <row r="12" spans="2:19" ht="15" x14ac:dyDescent="0.25">
      <c r="B12" s="6" t="s">
        <v>16</v>
      </c>
      <c r="C12" s="6" t="s">
        <v>471</v>
      </c>
      <c r="D12" s="6" t="s">
        <v>380</v>
      </c>
      <c r="E12" s="6" t="s">
        <v>380</v>
      </c>
      <c r="F12" s="6" t="s">
        <v>414</v>
      </c>
      <c r="G12" s="6">
        <v>385032</v>
      </c>
      <c r="H12" s="62">
        <v>398840</v>
      </c>
      <c r="I12" s="63">
        <v>400</v>
      </c>
      <c r="J12" s="74">
        <v>4.572614131981835</v>
      </c>
      <c r="K12" s="59">
        <v>2.3615088819342844</v>
      </c>
      <c r="L12" s="60">
        <v>7.1115088819342844</v>
      </c>
      <c r="M12" s="59">
        <v>20.876919153833164</v>
      </c>
      <c r="N12" s="79">
        <v>20.876919153833164</v>
      </c>
      <c r="O12" s="58">
        <v>15.614086146682189</v>
      </c>
      <c r="P12" s="61">
        <v>7.1115088819342844</v>
      </c>
      <c r="Q12" s="1">
        <v>15.753582105447546</v>
      </c>
      <c r="R12" s="1">
        <v>7.6053193789659304</v>
      </c>
      <c r="S12" s="1" t="str">
        <f>VLOOKUP(F12,'7)Transmission Capacity - App G'!$C$7:$M$23,11,FALSE)</f>
        <v xml:space="preserve">Connections Reform </v>
      </c>
    </row>
    <row r="13" spans="2:19" ht="15" x14ac:dyDescent="0.25">
      <c r="B13" s="6" t="s">
        <v>17</v>
      </c>
      <c r="C13" s="6" t="s">
        <v>472</v>
      </c>
      <c r="D13" s="6" t="s">
        <v>381</v>
      </c>
      <c r="E13" s="55" t="s">
        <v>318</v>
      </c>
      <c r="F13" s="6" t="s">
        <v>486</v>
      </c>
      <c r="G13" s="6">
        <v>300011</v>
      </c>
      <c r="H13" s="62">
        <v>527810</v>
      </c>
      <c r="I13" s="63">
        <v>400</v>
      </c>
      <c r="J13" s="74">
        <v>7.6210235533030604</v>
      </c>
      <c r="K13" s="59">
        <v>3.921886440709045</v>
      </c>
      <c r="L13" s="60">
        <v>10.309101578455412</v>
      </c>
      <c r="M13" s="59">
        <v>7</v>
      </c>
      <c r="N13" s="79">
        <v>1.9574944071588367</v>
      </c>
      <c r="O13" s="58">
        <v>1.4344262295081966</v>
      </c>
      <c r="P13" s="61">
        <v>7</v>
      </c>
      <c r="Q13" s="1">
        <v>0</v>
      </c>
      <c r="R13" s="1">
        <v>0</v>
      </c>
      <c r="S13" s="1" t="str">
        <f>VLOOKUP(F13,'7)Transmission Capacity - App G'!$C$7:$M$23,11,FALSE)</f>
        <v xml:space="preserve">Connections Reform </v>
      </c>
    </row>
    <row r="14" spans="2:19" ht="15" x14ac:dyDescent="0.25">
      <c r="B14" s="6" t="s">
        <v>18</v>
      </c>
      <c r="C14" s="6" t="s">
        <v>471</v>
      </c>
      <c r="D14" s="6" t="s">
        <v>382</v>
      </c>
      <c r="E14" s="6" t="s">
        <v>382</v>
      </c>
      <c r="F14" s="6" t="s">
        <v>487</v>
      </c>
      <c r="G14" s="6">
        <v>334416</v>
      </c>
      <c r="H14" s="62">
        <v>428229</v>
      </c>
      <c r="I14" s="63">
        <v>800</v>
      </c>
      <c r="J14" s="74">
        <v>9.1452282639636699</v>
      </c>
      <c r="K14" s="59">
        <v>6.9543518898432151</v>
      </c>
      <c r="L14" s="60">
        <v>9.9543518898432151</v>
      </c>
      <c r="M14" s="59">
        <v>20.749920346922174</v>
      </c>
      <c r="N14" s="79">
        <v>9.3289190267251723</v>
      </c>
      <c r="O14" s="58">
        <v>6.8066356228172316</v>
      </c>
      <c r="P14" s="61">
        <v>9.9543518898432151</v>
      </c>
      <c r="Q14" s="1">
        <v>0</v>
      </c>
      <c r="R14" s="1">
        <v>0</v>
      </c>
      <c r="S14" s="1" t="str">
        <f>VLOOKUP(F14,'7)Transmission Capacity - App G'!$C$7:$M$23,11,FALSE)</f>
        <v xml:space="preserve">Connections Reform </v>
      </c>
    </row>
    <row r="15" spans="2:19" ht="15" x14ac:dyDescent="0.25">
      <c r="B15" s="6" t="s">
        <v>19</v>
      </c>
      <c r="C15" s="6" t="s">
        <v>471</v>
      </c>
      <c r="D15" s="6" t="s">
        <v>322</v>
      </c>
      <c r="E15" s="6" t="s">
        <v>322</v>
      </c>
      <c r="F15" s="6" t="s">
        <v>415</v>
      </c>
      <c r="G15" s="6">
        <v>384753</v>
      </c>
      <c r="H15" s="62">
        <v>397415</v>
      </c>
      <c r="I15" s="63">
        <v>630</v>
      </c>
      <c r="J15" s="74">
        <v>7.2018672578713909</v>
      </c>
      <c r="K15" s="59">
        <v>0</v>
      </c>
      <c r="L15" s="60">
        <v>1.7201511186272711</v>
      </c>
      <c r="M15" s="59">
        <v>11.217948717948717</v>
      </c>
      <c r="N15" s="79">
        <v>1.9574944071588367</v>
      </c>
      <c r="O15" s="58">
        <v>1.4344262295081966</v>
      </c>
      <c r="P15" s="61">
        <v>1.7201511186272711</v>
      </c>
      <c r="Q15" s="1">
        <v>1.4344262295081966</v>
      </c>
      <c r="R15" s="1">
        <v>0</v>
      </c>
      <c r="S15" s="1" t="str">
        <f>VLOOKUP(F15,'7)Transmission Capacity - App G'!$C$7:$M$23,11,FALSE)</f>
        <v xml:space="preserve">Connections Reform </v>
      </c>
    </row>
    <row r="16" spans="2:19" ht="15" x14ac:dyDescent="0.25">
      <c r="B16" s="6" t="s">
        <v>20</v>
      </c>
      <c r="C16" s="6" t="s">
        <v>472</v>
      </c>
      <c r="D16" s="6" t="s">
        <v>379</v>
      </c>
      <c r="E16" s="6" t="s">
        <v>379</v>
      </c>
      <c r="F16" s="6" t="s">
        <v>488</v>
      </c>
      <c r="G16" s="6">
        <v>346495</v>
      </c>
      <c r="H16" s="62">
        <v>478180</v>
      </c>
      <c r="I16" s="63">
        <v>400</v>
      </c>
      <c r="J16" s="74">
        <v>7.6210235533030604</v>
      </c>
      <c r="K16" s="59">
        <v>0</v>
      </c>
      <c r="L16" s="60">
        <v>6.4692340103403296</v>
      </c>
      <c r="M16" s="59">
        <v>18.32560015044422</v>
      </c>
      <c r="N16" s="79">
        <v>18.32560015044422</v>
      </c>
      <c r="O16" s="58">
        <v>14.206557377049176</v>
      </c>
      <c r="P16" s="61">
        <v>6.4692340103403296</v>
      </c>
      <c r="Q16" s="1">
        <v>0</v>
      </c>
      <c r="R16" s="1">
        <v>0</v>
      </c>
      <c r="S16" s="1" t="str">
        <f>VLOOKUP(F16,'7)Transmission Capacity - App G'!$C$7:$M$23,11,FALSE)</f>
        <v xml:space="preserve">Connections Reform </v>
      </c>
    </row>
    <row r="17" spans="2:19" ht="15" x14ac:dyDescent="0.25">
      <c r="B17" s="6" t="s">
        <v>21</v>
      </c>
      <c r="C17" s="6" t="s">
        <v>471</v>
      </c>
      <c r="D17" s="6" t="s">
        <v>411</v>
      </c>
      <c r="E17" s="6" t="s">
        <v>411</v>
      </c>
      <c r="F17" s="6" t="s">
        <v>579</v>
      </c>
      <c r="G17" s="6">
        <v>357056</v>
      </c>
      <c r="H17" s="62">
        <v>400663</v>
      </c>
      <c r="I17" s="63">
        <v>800</v>
      </c>
      <c r="J17" s="74">
        <v>9.1452282639636699</v>
      </c>
      <c r="K17" s="59">
        <v>0</v>
      </c>
      <c r="L17" s="60">
        <v>0.30158711842522123</v>
      </c>
      <c r="M17" s="59">
        <v>22.675862157225911</v>
      </c>
      <c r="N17" s="79">
        <v>8.9967291583566009</v>
      </c>
      <c r="O17" s="58">
        <v>6.5642607683352736</v>
      </c>
      <c r="P17" s="61">
        <v>0.30158711842522123</v>
      </c>
      <c r="Q17" s="1">
        <v>5.9844628485863938</v>
      </c>
      <c r="R17" s="1">
        <v>2.5353748644732761</v>
      </c>
      <c r="S17" s="1" t="e">
        <f>VLOOKUP(F17,'7)Transmission Capacity - App G'!$C$7:$M$23,11,FALSE)</f>
        <v>#N/A</v>
      </c>
    </row>
    <row r="18" spans="2:19" ht="15" x14ac:dyDescent="0.25">
      <c r="B18" s="6" t="s">
        <v>22</v>
      </c>
      <c r="C18" s="6" t="s">
        <v>471</v>
      </c>
      <c r="D18" s="6" t="s">
        <v>383</v>
      </c>
      <c r="E18" s="6" t="s">
        <v>383</v>
      </c>
      <c r="F18" s="6" t="s">
        <v>487</v>
      </c>
      <c r="G18" s="6">
        <v>350275</v>
      </c>
      <c r="H18" s="62">
        <v>430526</v>
      </c>
      <c r="I18" s="63">
        <v>630</v>
      </c>
      <c r="J18" s="74">
        <v>7.2018672578713909</v>
      </c>
      <c r="K18" s="59">
        <v>1.1904782749473775</v>
      </c>
      <c r="L18" s="60">
        <v>1.1904782749473775</v>
      </c>
      <c r="M18" s="59">
        <v>5.1702403363566383</v>
      </c>
      <c r="N18" s="79">
        <v>1.9574944071588367</v>
      </c>
      <c r="O18" s="58">
        <v>1.4344262295081966</v>
      </c>
      <c r="P18" s="61">
        <v>1.1904782749473775</v>
      </c>
      <c r="Q18" s="1">
        <v>1.4344262295081966</v>
      </c>
      <c r="R18" s="1">
        <v>0</v>
      </c>
      <c r="S18" s="1" t="str">
        <f>VLOOKUP(F18,'7)Transmission Capacity - App G'!$C$7:$M$23,11,FALSE)</f>
        <v xml:space="preserve">Connections Reform </v>
      </c>
    </row>
    <row r="19" spans="2:19" ht="15" x14ac:dyDescent="0.25">
      <c r="B19" s="6" t="s">
        <v>23</v>
      </c>
      <c r="C19" s="6" t="s">
        <v>471</v>
      </c>
      <c r="D19" s="6" t="s">
        <v>285</v>
      </c>
      <c r="E19" s="6" t="s">
        <v>285</v>
      </c>
      <c r="F19" s="6" t="s">
        <v>417</v>
      </c>
      <c r="G19" s="6">
        <v>377188</v>
      </c>
      <c r="H19" s="62">
        <v>392252</v>
      </c>
      <c r="I19" s="63">
        <v>630</v>
      </c>
      <c r="J19" s="74">
        <v>7.2018672578713909</v>
      </c>
      <c r="K19" s="59">
        <v>6.1762558593749972</v>
      </c>
      <c r="L19" s="60">
        <v>9.7702111490938535</v>
      </c>
      <c r="M19" s="59">
        <v>28.971405018518588</v>
      </c>
      <c r="N19" s="79">
        <v>8.6659752692461112</v>
      </c>
      <c r="O19" s="58">
        <v>6.3229336437718278</v>
      </c>
      <c r="P19" s="61">
        <v>9.7702111490938535</v>
      </c>
      <c r="Q19" s="1">
        <v>6.5315046617855801</v>
      </c>
      <c r="R19" s="1">
        <v>13.484749538987296</v>
      </c>
      <c r="S19" s="1" t="str">
        <f>VLOOKUP(F19,'7)Transmission Capacity - App G'!$C$7:$M$23,11,FALSE)</f>
        <v xml:space="preserve">Connections Reform </v>
      </c>
    </row>
    <row r="20" spans="2:19" ht="15" x14ac:dyDescent="0.25">
      <c r="B20" s="6" t="s">
        <v>24</v>
      </c>
      <c r="C20" s="6" t="s">
        <v>471</v>
      </c>
      <c r="D20" s="6" t="s">
        <v>384</v>
      </c>
      <c r="E20" s="6" t="s">
        <v>384</v>
      </c>
      <c r="F20" s="6" t="s">
        <v>415</v>
      </c>
      <c r="G20" s="6">
        <v>393275</v>
      </c>
      <c r="H20" s="62">
        <v>399319</v>
      </c>
      <c r="I20" s="63">
        <v>630</v>
      </c>
      <c r="J20" s="74">
        <v>7.2018672578713909</v>
      </c>
      <c r="K20" s="59">
        <v>5.4712796985055405</v>
      </c>
      <c r="L20" s="60">
        <v>9.608279698505541</v>
      </c>
      <c r="M20" s="59">
        <v>7</v>
      </c>
      <c r="N20" s="79">
        <v>1.9574944071588367</v>
      </c>
      <c r="O20" s="58">
        <v>1.4344262295081966</v>
      </c>
      <c r="P20" s="61">
        <v>7</v>
      </c>
      <c r="Q20" s="1">
        <v>1.4344262295081966</v>
      </c>
      <c r="R20" s="1">
        <v>7</v>
      </c>
      <c r="S20" s="1" t="str">
        <f>VLOOKUP(F20,'7)Transmission Capacity - App G'!$C$7:$M$23,11,FALSE)</f>
        <v xml:space="preserve">Connections Reform </v>
      </c>
    </row>
    <row r="21" spans="2:19" ht="15" x14ac:dyDescent="0.25">
      <c r="B21" s="6" t="s">
        <v>25</v>
      </c>
      <c r="C21" s="6" t="s">
        <v>471</v>
      </c>
      <c r="D21" s="6" t="s">
        <v>384</v>
      </c>
      <c r="E21" s="6" t="s">
        <v>384</v>
      </c>
      <c r="F21" s="6" t="s">
        <v>415</v>
      </c>
      <c r="G21" s="6">
        <v>393285</v>
      </c>
      <c r="H21" s="62">
        <v>399329</v>
      </c>
      <c r="I21" s="63">
        <v>630</v>
      </c>
      <c r="J21" s="74">
        <v>7.2018672578713909</v>
      </c>
      <c r="K21" s="59">
        <v>6.984494575034895</v>
      </c>
      <c r="L21" s="60">
        <v>11.734494575034894</v>
      </c>
      <c r="M21" s="59">
        <v>7</v>
      </c>
      <c r="N21" s="79">
        <v>1.9574944071588367</v>
      </c>
      <c r="O21" s="58">
        <v>1.4344262295081966</v>
      </c>
      <c r="P21" s="61">
        <v>7</v>
      </c>
      <c r="Q21" s="1">
        <v>1.4344262295081966</v>
      </c>
      <c r="R21" s="1">
        <v>7</v>
      </c>
      <c r="S21" s="1" t="str">
        <f>VLOOKUP(F21,'7)Transmission Capacity - App G'!$C$7:$M$23,11,FALSE)</f>
        <v xml:space="preserve">Connections Reform </v>
      </c>
    </row>
    <row r="22" spans="2:19" ht="15" x14ac:dyDescent="0.25">
      <c r="B22" s="6" t="s">
        <v>26</v>
      </c>
      <c r="C22" s="6" t="s">
        <v>471</v>
      </c>
      <c r="D22" s="6" t="s">
        <v>385</v>
      </c>
      <c r="E22" s="6" t="s">
        <v>385</v>
      </c>
      <c r="F22" s="6" t="s">
        <v>415</v>
      </c>
      <c r="G22" s="6">
        <v>406537</v>
      </c>
      <c r="H22" s="62">
        <v>373050</v>
      </c>
      <c r="I22" s="63">
        <v>630</v>
      </c>
      <c r="J22" s="74">
        <v>7.2018672578713909</v>
      </c>
      <c r="K22" s="59">
        <v>0</v>
      </c>
      <c r="L22" s="60">
        <v>0</v>
      </c>
      <c r="M22" s="59">
        <v>31.295228487208984</v>
      </c>
      <c r="N22" s="79">
        <v>10.205424810530511</v>
      </c>
      <c r="O22" s="58">
        <v>7.4461583236321287</v>
      </c>
      <c r="P22" s="61">
        <v>0</v>
      </c>
      <c r="Q22" s="1">
        <v>1.3560655737704996</v>
      </c>
      <c r="R22" s="1">
        <v>10.605128205128267</v>
      </c>
      <c r="S22" s="1" t="str">
        <f>VLOOKUP(F22,'7)Transmission Capacity - App G'!$C$7:$M$23,11,FALSE)</f>
        <v xml:space="preserve">Connections Reform </v>
      </c>
    </row>
    <row r="23" spans="2:19" ht="15" x14ac:dyDescent="0.25">
      <c r="B23" s="6" t="s">
        <v>27</v>
      </c>
      <c r="C23" s="6" t="s">
        <v>472</v>
      </c>
      <c r="D23" s="6" t="s">
        <v>336</v>
      </c>
      <c r="E23" s="6" t="s">
        <v>336</v>
      </c>
      <c r="F23" s="6" t="s">
        <v>486</v>
      </c>
      <c r="G23" s="6">
        <v>321558</v>
      </c>
      <c r="H23" s="62">
        <v>477806</v>
      </c>
      <c r="I23" s="63">
        <v>630</v>
      </c>
      <c r="J23" s="74">
        <v>12.00311209645232</v>
      </c>
      <c r="K23" s="59">
        <v>4.1985190477652701</v>
      </c>
      <c r="L23" s="60">
        <v>11.17851904776527</v>
      </c>
      <c r="M23" s="59">
        <v>8.67087913088079</v>
      </c>
      <c r="N23" s="79">
        <v>6.4954116059379201</v>
      </c>
      <c r="O23" s="58">
        <v>4.6683802133850625</v>
      </c>
      <c r="P23" s="61">
        <v>8.67087913088079</v>
      </c>
      <c r="Q23" s="1">
        <v>6.4697381183317182</v>
      </c>
      <c r="R23" s="1">
        <v>8.4279895166555292</v>
      </c>
      <c r="S23" s="1" t="str">
        <f>VLOOKUP(F23,'7)Transmission Capacity - App G'!$C$7:$M$23,11,FALSE)</f>
        <v xml:space="preserve">Connections Reform </v>
      </c>
    </row>
    <row r="24" spans="2:19" ht="15" x14ac:dyDescent="0.25">
      <c r="B24" s="6" t="s">
        <v>28</v>
      </c>
      <c r="C24" s="6" t="s">
        <v>472</v>
      </c>
      <c r="D24" s="6" t="s">
        <v>386</v>
      </c>
      <c r="E24" s="6" t="s">
        <v>386</v>
      </c>
      <c r="F24" s="6" t="s">
        <v>486</v>
      </c>
      <c r="G24" s="6">
        <v>354779</v>
      </c>
      <c r="H24" s="62">
        <v>568913</v>
      </c>
      <c r="I24" s="63">
        <v>800</v>
      </c>
      <c r="J24" s="74">
        <v>15.242047106606121</v>
      </c>
      <c r="K24" s="59">
        <v>0.97069680694263183</v>
      </c>
      <c r="L24" s="60">
        <v>1.670696806942632</v>
      </c>
      <c r="M24" s="59">
        <v>3.2046755458721683</v>
      </c>
      <c r="N24" s="79">
        <v>3.2046755458721683</v>
      </c>
      <c r="O24" s="58">
        <v>3.2046755458721683</v>
      </c>
      <c r="P24" s="61">
        <v>1.670696806942632</v>
      </c>
      <c r="Q24" s="1">
        <v>3.9789089655801897</v>
      </c>
      <c r="R24" s="56">
        <v>1.6295274481877344</v>
      </c>
      <c r="S24" s="1" t="str">
        <f>VLOOKUP(F24,'7)Transmission Capacity - App G'!$C$7:$M$23,11,FALSE)</f>
        <v xml:space="preserve">Connections Reform </v>
      </c>
    </row>
    <row r="25" spans="2:19" ht="15" x14ac:dyDescent="0.25">
      <c r="B25" s="6" t="s">
        <v>29</v>
      </c>
      <c r="C25" s="6" t="s">
        <v>472</v>
      </c>
      <c r="D25" s="6" t="s">
        <v>381</v>
      </c>
      <c r="E25" s="55" t="s">
        <v>318</v>
      </c>
      <c r="F25" s="6" t="s">
        <v>486</v>
      </c>
      <c r="G25" s="6">
        <v>314417</v>
      </c>
      <c r="H25" s="62">
        <v>542840</v>
      </c>
      <c r="I25" s="63">
        <v>400</v>
      </c>
      <c r="J25" s="74">
        <v>7.6210235533030604</v>
      </c>
      <c r="K25" s="59">
        <v>4.2892819198607572</v>
      </c>
      <c r="L25" s="60">
        <v>6.2892819198607572</v>
      </c>
      <c r="M25" s="59">
        <v>7</v>
      </c>
      <c r="N25" s="79">
        <v>1.9574944071588367</v>
      </c>
      <c r="O25" s="58">
        <v>1.4344262295081966</v>
      </c>
      <c r="P25" s="61">
        <v>6.2892819198607572</v>
      </c>
      <c r="Q25" s="1">
        <v>0</v>
      </c>
      <c r="R25" s="1">
        <v>0</v>
      </c>
      <c r="S25" s="1" t="str">
        <f>VLOOKUP(F25,'7)Transmission Capacity - App G'!$C$7:$M$23,11,FALSE)</f>
        <v xml:space="preserve">Connections Reform </v>
      </c>
    </row>
    <row r="26" spans="2:19" ht="15" x14ac:dyDescent="0.25">
      <c r="B26" s="6" t="s">
        <v>30</v>
      </c>
      <c r="C26" s="6" t="s">
        <v>472</v>
      </c>
      <c r="D26" s="6" t="s">
        <v>387</v>
      </c>
      <c r="E26" s="6" t="s">
        <v>387</v>
      </c>
      <c r="F26" s="6" t="s">
        <v>418</v>
      </c>
      <c r="G26" s="6">
        <v>367546</v>
      </c>
      <c r="H26" s="62">
        <v>403338</v>
      </c>
      <c r="I26" s="63">
        <v>800</v>
      </c>
      <c r="J26" s="74">
        <v>15.242047106606121</v>
      </c>
      <c r="K26" s="59">
        <v>8.3049662832124582</v>
      </c>
      <c r="L26" s="60">
        <v>16.171535444237307</v>
      </c>
      <c r="M26" s="59">
        <v>31.220491803278701</v>
      </c>
      <c r="N26" s="79">
        <v>5.1402159244264523</v>
      </c>
      <c r="O26" s="58">
        <v>3.6943743937924363</v>
      </c>
      <c r="P26" s="61">
        <v>16.171535444237307</v>
      </c>
      <c r="Q26" s="1">
        <v>3.7460717749757535</v>
      </c>
      <c r="R26" s="1">
        <v>0</v>
      </c>
      <c r="S26" s="1" t="str">
        <f>VLOOKUP(F26,'7)Transmission Capacity - App G'!$C$7:$M$23,11,FALSE)</f>
        <v xml:space="preserve">Connections Reform </v>
      </c>
    </row>
    <row r="27" spans="2:19" ht="15" x14ac:dyDescent="0.25">
      <c r="B27" s="6" t="s">
        <v>31</v>
      </c>
      <c r="C27" s="6" t="s">
        <v>471</v>
      </c>
      <c r="D27" s="6" t="s">
        <v>63</v>
      </c>
      <c r="E27" s="6" t="s">
        <v>63</v>
      </c>
      <c r="F27" s="6" t="s">
        <v>412</v>
      </c>
      <c r="G27" s="6">
        <v>385381</v>
      </c>
      <c r="H27" s="62">
        <v>432208</v>
      </c>
      <c r="I27" s="63">
        <v>400</v>
      </c>
      <c r="J27" s="74">
        <v>4.572614131981835</v>
      </c>
      <c r="K27" s="59">
        <v>4.3547257824322809</v>
      </c>
      <c r="L27" s="60">
        <v>7.8547257824322809</v>
      </c>
      <c r="M27" s="59">
        <v>22.472314983352167</v>
      </c>
      <c r="N27" s="79">
        <v>12.8476266453929</v>
      </c>
      <c r="O27" s="58">
        <v>9.3739813736903379</v>
      </c>
      <c r="P27" s="61">
        <v>7.8547257824322809</v>
      </c>
      <c r="Q27" s="1">
        <v>9.6723394126749582</v>
      </c>
      <c r="R27" s="1">
        <v>7.1892247195208512</v>
      </c>
      <c r="S27" s="1" t="str">
        <f>VLOOKUP(F27,'7)Transmission Capacity - App G'!$C$7:$M$23,11,FALSE)</f>
        <v xml:space="preserve">Connections Reform </v>
      </c>
    </row>
    <row r="28" spans="2:19" ht="15" x14ac:dyDescent="0.25">
      <c r="B28" s="6" t="s">
        <v>32</v>
      </c>
      <c r="C28" s="6" t="s">
        <v>471</v>
      </c>
      <c r="D28" s="6" t="s">
        <v>266</v>
      </c>
      <c r="E28" s="6" t="s">
        <v>266</v>
      </c>
      <c r="F28" s="6" t="s">
        <v>487</v>
      </c>
      <c r="G28" s="6">
        <v>354028</v>
      </c>
      <c r="H28" s="62">
        <v>429192</v>
      </c>
      <c r="I28" s="63">
        <v>800</v>
      </c>
      <c r="J28" s="74">
        <v>9.1452282639636699</v>
      </c>
      <c r="K28" s="59">
        <v>0</v>
      </c>
      <c r="L28" s="60">
        <v>0</v>
      </c>
      <c r="M28" s="59">
        <v>11.217948717948717</v>
      </c>
      <c r="N28" s="79">
        <v>1.9574944071588367</v>
      </c>
      <c r="O28" s="58">
        <v>1.4344262295081966</v>
      </c>
      <c r="P28" s="61">
        <v>0</v>
      </c>
      <c r="Q28" s="1">
        <v>1.4344262295081966</v>
      </c>
      <c r="R28" s="1">
        <v>0</v>
      </c>
      <c r="S28" s="1" t="str">
        <f>VLOOKUP(F28,'7)Transmission Capacity - App G'!$C$7:$M$23,11,FALSE)</f>
        <v xml:space="preserve">Connections Reform </v>
      </c>
    </row>
    <row r="29" spans="2:19" ht="15" x14ac:dyDescent="0.25">
      <c r="B29" s="6" t="s">
        <v>33</v>
      </c>
      <c r="C29" s="6" t="s">
        <v>472</v>
      </c>
      <c r="D29" s="6" t="s">
        <v>285</v>
      </c>
      <c r="E29" s="6" t="s">
        <v>285</v>
      </c>
      <c r="F29" s="6" t="s">
        <v>417</v>
      </c>
      <c r="G29" s="6">
        <v>380562</v>
      </c>
      <c r="H29" s="62">
        <v>389035</v>
      </c>
      <c r="I29" s="63">
        <v>400</v>
      </c>
      <c r="J29" s="74">
        <v>7.6210235533030604</v>
      </c>
      <c r="K29" s="59">
        <v>5.1420177574097714</v>
      </c>
      <c r="L29" s="60">
        <v>9.7702111490938535</v>
      </c>
      <c r="M29" s="59">
        <v>29.737032692084856</v>
      </c>
      <c r="N29" s="79">
        <v>10.01754385964912</v>
      </c>
      <c r="O29" s="58">
        <v>7.1998060135790487</v>
      </c>
      <c r="P29" s="61">
        <v>9.7702111490938535</v>
      </c>
      <c r="Q29" s="1">
        <v>7.6583899127061121</v>
      </c>
      <c r="R29" s="1">
        <v>8.627810822565376</v>
      </c>
      <c r="S29" s="1" t="str">
        <f>VLOOKUP(F29,'7)Transmission Capacity - App G'!$C$7:$M$23,11,FALSE)</f>
        <v xml:space="preserve">Connections Reform </v>
      </c>
    </row>
    <row r="30" spans="2:19" ht="15" x14ac:dyDescent="0.25">
      <c r="B30" s="6" t="s">
        <v>34</v>
      </c>
      <c r="C30" s="6" t="s">
        <v>472</v>
      </c>
      <c r="D30" s="6" t="s">
        <v>383</v>
      </c>
      <c r="E30" s="6" t="s">
        <v>383</v>
      </c>
      <c r="F30" s="6" t="s">
        <v>487</v>
      </c>
      <c r="G30" s="6">
        <v>356431</v>
      </c>
      <c r="H30" s="62">
        <v>426698</v>
      </c>
      <c r="I30" s="63">
        <v>630</v>
      </c>
      <c r="J30" s="74">
        <v>12.00311209645232</v>
      </c>
      <c r="K30" s="59">
        <v>6.5739035084339434</v>
      </c>
      <c r="L30" s="60">
        <v>10.710903508433944</v>
      </c>
      <c r="M30" s="59">
        <v>11.217948717948717</v>
      </c>
      <c r="N30" s="79">
        <v>1.9574944071588367</v>
      </c>
      <c r="O30" s="58">
        <v>1.4344262295081966</v>
      </c>
      <c r="P30" s="61">
        <v>10.710903508433944</v>
      </c>
      <c r="Q30" s="1">
        <v>1.4344262295081966</v>
      </c>
      <c r="R30" s="1">
        <v>10.262327734976811</v>
      </c>
      <c r="S30" s="1" t="str">
        <f>VLOOKUP(F30,'7)Transmission Capacity - App G'!$C$7:$M$23,11,FALSE)</f>
        <v xml:space="preserve">Connections Reform </v>
      </c>
    </row>
    <row r="31" spans="2:19" ht="15" x14ac:dyDescent="0.25">
      <c r="B31" s="6" t="s">
        <v>35</v>
      </c>
      <c r="C31" s="6" t="s">
        <v>471</v>
      </c>
      <c r="D31" s="6" t="s">
        <v>388</v>
      </c>
      <c r="E31" s="6" t="s">
        <v>388</v>
      </c>
      <c r="F31" s="6" t="s">
        <v>418</v>
      </c>
      <c r="G31" s="6">
        <v>370695</v>
      </c>
      <c r="H31" s="62">
        <v>407609</v>
      </c>
      <c r="I31" s="63">
        <v>630</v>
      </c>
      <c r="J31" s="74">
        <v>7.2018672578713909</v>
      </c>
      <c r="K31" s="59">
        <v>0</v>
      </c>
      <c r="L31" s="60">
        <v>6.7684331136878342</v>
      </c>
      <c r="M31" s="59">
        <v>11.217948717948717</v>
      </c>
      <c r="N31" s="79">
        <v>1.9574944071588367</v>
      </c>
      <c r="O31" s="58">
        <v>1.4344262295081966</v>
      </c>
      <c r="P31" s="61">
        <v>6.7684331136878342</v>
      </c>
      <c r="Q31" s="1">
        <v>1.4344262295081966</v>
      </c>
      <c r="R31" s="1">
        <v>9.8525148455524025</v>
      </c>
      <c r="S31" s="1" t="str">
        <f>VLOOKUP(F31,'7)Transmission Capacity - App G'!$C$7:$M$23,11,FALSE)</f>
        <v xml:space="preserve">Connections Reform </v>
      </c>
    </row>
    <row r="32" spans="2:19" ht="15" x14ac:dyDescent="0.25">
      <c r="B32" s="6" t="s">
        <v>36</v>
      </c>
      <c r="C32" s="6" t="s">
        <v>472</v>
      </c>
      <c r="D32" s="6" t="s">
        <v>389</v>
      </c>
      <c r="E32" s="55" t="s">
        <v>36</v>
      </c>
      <c r="F32" s="6" t="s">
        <v>486</v>
      </c>
      <c r="G32" s="6">
        <v>319709</v>
      </c>
      <c r="H32" s="62">
        <v>470489</v>
      </c>
      <c r="I32" s="63">
        <v>630</v>
      </c>
      <c r="J32" s="74">
        <v>12.00311209645232</v>
      </c>
      <c r="K32" s="59">
        <v>13.64587189454854</v>
      </c>
      <c r="L32" s="60">
        <v>18.145871894548542</v>
      </c>
      <c r="M32" s="59">
        <v>20.225061564954302</v>
      </c>
      <c r="N32" s="79">
        <v>10.166801619433198</v>
      </c>
      <c r="O32" s="58">
        <v>7.3070805043646949</v>
      </c>
      <c r="P32" s="61">
        <v>18.145871894548542</v>
      </c>
      <c r="Q32" s="1">
        <v>8.0291803278688594</v>
      </c>
      <c r="R32" s="1">
        <v>18.319441564929221</v>
      </c>
      <c r="S32" s="1" t="str">
        <f>VLOOKUP(F32,'7)Transmission Capacity - App G'!$C$7:$M$23,11,FALSE)</f>
        <v xml:space="preserve">Connections Reform </v>
      </c>
    </row>
    <row r="33" spans="2:19" ht="15" x14ac:dyDescent="0.25">
      <c r="B33" s="6" t="s">
        <v>37</v>
      </c>
      <c r="C33" s="6" t="s">
        <v>471</v>
      </c>
      <c r="D33" s="6" t="s">
        <v>390</v>
      </c>
      <c r="E33" s="6" t="s">
        <v>390</v>
      </c>
      <c r="F33" s="6" t="s">
        <v>417</v>
      </c>
      <c r="G33" s="6">
        <v>378864</v>
      </c>
      <c r="H33" s="62">
        <v>395534</v>
      </c>
      <c r="I33" s="63">
        <v>630</v>
      </c>
      <c r="J33" s="74">
        <v>7.2018672578713909</v>
      </c>
      <c r="K33" s="59">
        <v>0</v>
      </c>
      <c r="L33" s="60">
        <v>4.9477673762911145</v>
      </c>
      <c r="M33" s="59">
        <v>11.217948717948717</v>
      </c>
      <c r="N33" s="79">
        <v>1.9574944071588367</v>
      </c>
      <c r="O33" s="58">
        <v>1.4344262295081966</v>
      </c>
      <c r="P33" s="61">
        <v>4.9477673762911145</v>
      </c>
      <c r="Q33" s="1">
        <v>1.4344262295081966</v>
      </c>
      <c r="R33" s="1">
        <v>10.244127212571991</v>
      </c>
      <c r="S33" s="1" t="str">
        <f>VLOOKUP(F33,'7)Transmission Capacity - App G'!$C$7:$M$23,11,FALSE)</f>
        <v xml:space="preserve">Connections Reform </v>
      </c>
    </row>
    <row r="34" spans="2:19" ht="15" x14ac:dyDescent="0.25">
      <c r="B34" s="6" t="s">
        <v>38</v>
      </c>
      <c r="C34" s="6" t="s">
        <v>472</v>
      </c>
      <c r="D34" s="6" t="s">
        <v>387</v>
      </c>
      <c r="E34" s="6" t="s">
        <v>387</v>
      </c>
      <c r="F34" s="6" t="s">
        <v>418</v>
      </c>
      <c r="G34" s="6">
        <v>366258</v>
      </c>
      <c r="H34" s="62">
        <v>399876</v>
      </c>
      <c r="I34" s="63">
        <v>800</v>
      </c>
      <c r="J34" s="74">
        <v>15.242047106606121</v>
      </c>
      <c r="K34" s="59">
        <v>4.4626635070797462</v>
      </c>
      <c r="L34" s="60">
        <v>8.9626635070797462</v>
      </c>
      <c r="M34" s="59">
        <v>28.716153827655777</v>
      </c>
      <c r="N34" s="79">
        <v>10.124966261808369</v>
      </c>
      <c r="O34" s="58">
        <v>7.2770126091173637</v>
      </c>
      <c r="P34" s="61">
        <v>8.9626635070797462</v>
      </c>
      <c r="Q34" s="1">
        <v>7.2768186226964131</v>
      </c>
      <c r="R34" s="1">
        <v>0</v>
      </c>
      <c r="S34" s="1" t="str">
        <f>VLOOKUP(F34,'7)Transmission Capacity - App G'!$C$7:$M$23,11,FALSE)</f>
        <v xml:space="preserve">Connections Reform </v>
      </c>
    </row>
    <row r="35" spans="2:19" ht="15" x14ac:dyDescent="0.25">
      <c r="B35" s="6" t="s">
        <v>39</v>
      </c>
      <c r="C35" s="6" t="s">
        <v>471</v>
      </c>
      <c r="D35" s="6" t="s">
        <v>148</v>
      </c>
      <c r="E35" s="6" t="s">
        <v>148</v>
      </c>
      <c r="F35" s="6" t="s">
        <v>414</v>
      </c>
      <c r="G35" s="6">
        <v>393008</v>
      </c>
      <c r="H35" s="62">
        <v>403366</v>
      </c>
      <c r="I35" s="63">
        <v>630</v>
      </c>
      <c r="J35" s="74">
        <v>7.2018672578713909</v>
      </c>
      <c r="K35" s="59">
        <v>8.0652729892938204</v>
      </c>
      <c r="L35" s="60">
        <v>11.56527298929382</v>
      </c>
      <c r="M35" s="59">
        <v>23.847253282933494</v>
      </c>
      <c r="N35" s="79">
        <v>13.656880733944956</v>
      </c>
      <c r="O35" s="58">
        <v>9.9644353899883615</v>
      </c>
      <c r="P35" s="61">
        <v>11.56527298929382</v>
      </c>
      <c r="Q35" s="1">
        <v>9.5768398791153988</v>
      </c>
      <c r="R35" s="1">
        <v>4.6017310636633511</v>
      </c>
      <c r="S35" s="1" t="str">
        <f>VLOOKUP(F35,'7)Transmission Capacity - App G'!$C$7:$M$23,11,FALSE)</f>
        <v xml:space="preserve">Connections Reform </v>
      </c>
    </row>
    <row r="36" spans="2:19" ht="15" x14ac:dyDescent="0.25">
      <c r="B36" s="6" t="s">
        <v>40</v>
      </c>
      <c r="C36" s="6" t="s">
        <v>472</v>
      </c>
      <c r="D36" s="6" t="s">
        <v>349</v>
      </c>
      <c r="E36" s="6" t="s">
        <v>349</v>
      </c>
      <c r="F36" s="6" t="s">
        <v>413</v>
      </c>
      <c r="G36" s="6">
        <v>382454</v>
      </c>
      <c r="H36" s="62">
        <v>388020</v>
      </c>
      <c r="I36" s="63">
        <v>400</v>
      </c>
      <c r="J36" s="74">
        <v>7.6210235533030604</v>
      </c>
      <c r="K36" s="59">
        <v>7.7206376644156789</v>
      </c>
      <c r="L36" s="60">
        <v>9.7206376644156798</v>
      </c>
      <c r="M36" s="59">
        <v>11.051999999999964</v>
      </c>
      <c r="N36" s="79">
        <v>1.9574944071588367</v>
      </c>
      <c r="O36" s="58">
        <v>1.4344262295081966</v>
      </c>
      <c r="P36" s="61">
        <v>9.7206376644156798</v>
      </c>
      <c r="Q36" s="1">
        <v>1.4344262295081966</v>
      </c>
      <c r="R36" s="1">
        <v>9.8920982647001505</v>
      </c>
      <c r="S36" s="1" t="str">
        <f>VLOOKUP(F36,'7)Transmission Capacity - App G'!$C$7:$M$23,11,FALSE)</f>
        <v xml:space="preserve">Connections Reform </v>
      </c>
    </row>
    <row r="37" spans="2:19" ht="15" x14ac:dyDescent="0.25">
      <c r="B37" s="6" t="s">
        <v>41</v>
      </c>
      <c r="C37" s="6" t="s">
        <v>472</v>
      </c>
      <c r="D37" s="6" t="s">
        <v>379</v>
      </c>
      <c r="E37" s="6" t="s">
        <v>379</v>
      </c>
      <c r="F37" s="6" t="s">
        <v>488</v>
      </c>
      <c r="G37" s="6">
        <v>366887</v>
      </c>
      <c r="H37" s="62">
        <v>470130</v>
      </c>
      <c r="I37" s="63">
        <v>400</v>
      </c>
      <c r="J37" s="74">
        <v>7.6210235533030604</v>
      </c>
      <c r="K37" s="59">
        <v>0</v>
      </c>
      <c r="L37" s="60">
        <v>5.4996894660811897</v>
      </c>
      <c r="M37" s="59">
        <v>6.9595836667344777</v>
      </c>
      <c r="N37" s="79">
        <v>6.9595836667344777</v>
      </c>
      <c r="O37" s="58">
        <v>6.9595836667344777</v>
      </c>
      <c r="P37" s="61">
        <v>5.4996894660811897</v>
      </c>
      <c r="Q37" s="1">
        <v>0</v>
      </c>
      <c r="R37" s="1">
        <v>0</v>
      </c>
      <c r="S37" s="1" t="str">
        <f>VLOOKUP(F37,'7)Transmission Capacity - App G'!$C$7:$M$23,11,FALSE)</f>
        <v xml:space="preserve">Connections Reform </v>
      </c>
    </row>
    <row r="38" spans="2:19" ht="15" x14ac:dyDescent="0.25">
      <c r="B38" s="6" t="s">
        <v>42</v>
      </c>
      <c r="C38" s="6" t="s">
        <v>471</v>
      </c>
      <c r="D38" s="6" t="s">
        <v>42</v>
      </c>
      <c r="E38" s="6" t="s">
        <v>42</v>
      </c>
      <c r="F38" s="6" t="s">
        <v>487</v>
      </c>
      <c r="G38" s="6">
        <v>331655</v>
      </c>
      <c r="H38" s="62">
        <v>439667</v>
      </c>
      <c r="I38" s="63">
        <v>630</v>
      </c>
      <c r="J38" s="74">
        <v>7.2018672578713909</v>
      </c>
      <c r="K38" s="59">
        <v>5.791600641700267</v>
      </c>
      <c r="L38" s="60">
        <v>10.428600641700267</v>
      </c>
      <c r="M38" s="59">
        <v>11.217948717948717</v>
      </c>
      <c r="N38" s="79">
        <v>1.9574944071588367</v>
      </c>
      <c r="O38" s="58">
        <v>1.4344262295081966</v>
      </c>
      <c r="P38" s="61">
        <v>10.428600641700267</v>
      </c>
      <c r="Q38" s="1">
        <v>1.4344262295081966</v>
      </c>
      <c r="R38" s="1">
        <v>10.149866711595745</v>
      </c>
      <c r="S38" s="1" t="str">
        <f>VLOOKUP(F38,'7)Transmission Capacity - App G'!$C$7:$M$23,11,FALSE)</f>
        <v xml:space="preserve">Connections Reform </v>
      </c>
    </row>
    <row r="39" spans="2:19" ht="15" x14ac:dyDescent="0.25">
      <c r="B39" s="6" t="s">
        <v>43</v>
      </c>
      <c r="C39" s="6" t="s">
        <v>471</v>
      </c>
      <c r="D39" s="6" t="s">
        <v>383</v>
      </c>
      <c r="E39" s="6" t="s">
        <v>383</v>
      </c>
      <c r="F39" s="6" t="s">
        <v>487</v>
      </c>
      <c r="G39" s="6">
        <v>353041</v>
      </c>
      <c r="H39" s="62">
        <v>433005</v>
      </c>
      <c r="I39" s="63">
        <v>630</v>
      </c>
      <c r="J39" s="74">
        <v>7.2018672578713909</v>
      </c>
      <c r="K39" s="59">
        <v>0.88973077694543079</v>
      </c>
      <c r="L39" s="60">
        <v>5.0267307769454312</v>
      </c>
      <c r="M39" s="59">
        <v>11.217948717948717</v>
      </c>
      <c r="N39" s="79">
        <v>1.9574944071588367</v>
      </c>
      <c r="O39" s="58">
        <v>1.4344262295081966</v>
      </c>
      <c r="P39" s="61">
        <v>5.0267307769454312</v>
      </c>
      <c r="Q39" s="1">
        <v>1.4344262295081966</v>
      </c>
      <c r="R39" s="1">
        <v>6.4122655673201194</v>
      </c>
      <c r="S39" s="1" t="str">
        <f>VLOOKUP(F39,'7)Transmission Capacity - App G'!$C$7:$M$23,11,FALSE)</f>
        <v xml:space="preserve">Connections Reform </v>
      </c>
    </row>
    <row r="40" spans="2:19" ht="15" x14ac:dyDescent="0.25">
      <c r="B40" s="6" t="s">
        <v>44</v>
      </c>
      <c r="C40" s="6" t="s">
        <v>471</v>
      </c>
      <c r="D40" s="6" t="s">
        <v>44</v>
      </c>
      <c r="E40" s="6" t="s">
        <v>44</v>
      </c>
      <c r="F40" s="6" t="s">
        <v>487</v>
      </c>
      <c r="G40" s="6">
        <v>370584</v>
      </c>
      <c r="H40" s="62">
        <v>429294</v>
      </c>
      <c r="I40" s="63">
        <v>400</v>
      </c>
      <c r="J40" s="74">
        <v>4.572614131981835</v>
      </c>
      <c r="K40" s="59">
        <v>6.1923365046992558</v>
      </c>
      <c r="L40" s="60">
        <v>10.829336504699256</v>
      </c>
      <c r="M40" s="59">
        <v>30.730829024216721</v>
      </c>
      <c r="N40" s="79">
        <v>9.6015157558835256</v>
      </c>
      <c r="O40" s="58">
        <v>7.0055296856810241</v>
      </c>
      <c r="P40" s="61">
        <v>10.829336504699256</v>
      </c>
      <c r="Q40" s="1">
        <v>6.1854134210307308</v>
      </c>
      <c r="R40" s="1">
        <v>10.760386046843742</v>
      </c>
      <c r="S40" s="1" t="str">
        <f>VLOOKUP(F40,'7)Transmission Capacity - App G'!$C$7:$M$23,11,FALSE)</f>
        <v xml:space="preserve">Connections Reform </v>
      </c>
    </row>
    <row r="41" spans="2:19" ht="15" x14ac:dyDescent="0.25">
      <c r="B41" s="6" t="s">
        <v>45</v>
      </c>
      <c r="C41" s="6" t="s">
        <v>471</v>
      </c>
      <c r="D41" s="6" t="s">
        <v>129</v>
      </c>
      <c r="E41" s="6" t="s">
        <v>129</v>
      </c>
      <c r="F41" s="6" t="s">
        <v>418</v>
      </c>
      <c r="G41" s="6">
        <v>383030</v>
      </c>
      <c r="H41" s="62">
        <v>399104</v>
      </c>
      <c r="I41" s="63">
        <v>630</v>
      </c>
      <c r="J41" s="74">
        <v>7.2018672578713909</v>
      </c>
      <c r="K41" s="59">
        <v>0</v>
      </c>
      <c r="L41" s="60">
        <v>0</v>
      </c>
      <c r="M41" s="59">
        <v>7</v>
      </c>
      <c r="N41" s="79">
        <v>1.9574944071588367</v>
      </c>
      <c r="O41" s="58">
        <v>1.4344262295081966</v>
      </c>
      <c r="P41" s="61">
        <v>0</v>
      </c>
      <c r="Q41" s="1">
        <v>1.4344262295081966</v>
      </c>
      <c r="R41" s="1">
        <v>0</v>
      </c>
      <c r="S41" s="1" t="str">
        <f>VLOOKUP(F41,'7)Transmission Capacity - App G'!$C$7:$M$23,11,FALSE)</f>
        <v xml:space="preserve">Connections Reform </v>
      </c>
    </row>
    <row r="42" spans="2:19" ht="15" x14ac:dyDescent="0.25">
      <c r="B42" s="6" t="s">
        <v>46</v>
      </c>
      <c r="C42" s="6" t="s">
        <v>471</v>
      </c>
      <c r="D42" s="6" t="s">
        <v>380</v>
      </c>
      <c r="E42" s="6" t="s">
        <v>380</v>
      </c>
      <c r="F42" s="6" t="s">
        <v>414</v>
      </c>
      <c r="G42" s="6">
        <v>383882</v>
      </c>
      <c r="H42" s="62">
        <v>403258</v>
      </c>
      <c r="I42" s="63">
        <v>630</v>
      </c>
      <c r="J42" s="74">
        <v>7.2018672578713909</v>
      </c>
      <c r="K42" s="59">
        <v>10.13299816119039</v>
      </c>
      <c r="L42" s="60">
        <v>14.76999816119039</v>
      </c>
      <c r="M42" s="59">
        <v>29.836476231926895</v>
      </c>
      <c r="N42" s="79">
        <v>13.134104507379337</v>
      </c>
      <c r="O42" s="58">
        <v>9.5830034924330612</v>
      </c>
      <c r="P42" s="61">
        <v>14.76999816119039</v>
      </c>
      <c r="Q42" s="1">
        <v>9.7957729962702214</v>
      </c>
      <c r="R42" s="1">
        <v>15.680029928667652</v>
      </c>
      <c r="S42" s="1" t="str">
        <f>VLOOKUP(F42,'7)Transmission Capacity - App G'!$C$7:$M$23,11,FALSE)</f>
        <v xml:space="preserve">Connections Reform </v>
      </c>
    </row>
    <row r="43" spans="2:19" ht="15" x14ac:dyDescent="0.25">
      <c r="B43" s="6" t="s">
        <v>47</v>
      </c>
      <c r="C43" s="6" t="s">
        <v>471</v>
      </c>
      <c r="D43" s="6" t="s">
        <v>47</v>
      </c>
      <c r="E43" s="6" t="s">
        <v>47</v>
      </c>
      <c r="F43" s="6" t="s">
        <v>487</v>
      </c>
      <c r="G43" s="6">
        <v>330835</v>
      </c>
      <c r="H43" s="62">
        <v>435308</v>
      </c>
      <c r="I43" s="63">
        <v>630</v>
      </c>
      <c r="J43" s="74">
        <v>7.2018672578713909</v>
      </c>
      <c r="K43" s="59">
        <v>12.709074075096453</v>
      </c>
      <c r="L43" s="60">
        <v>20.459074075096453</v>
      </c>
      <c r="M43" s="59">
        <v>34.984752009496347</v>
      </c>
      <c r="N43" s="79">
        <v>8.7458316713203068</v>
      </c>
      <c r="O43" s="58">
        <v>6.3811990686845199</v>
      </c>
      <c r="P43" s="61">
        <v>20.459074075096453</v>
      </c>
      <c r="Q43" s="1">
        <v>6.708245724198977</v>
      </c>
      <c r="R43" s="1">
        <v>17.439046560859406</v>
      </c>
      <c r="S43" s="1" t="str">
        <f>VLOOKUP(F43,'7)Transmission Capacity - App G'!$C$7:$M$23,11,FALSE)</f>
        <v xml:space="preserve">Connections Reform </v>
      </c>
    </row>
    <row r="44" spans="2:19" ht="15" x14ac:dyDescent="0.25">
      <c r="B44" s="6" t="s">
        <v>48</v>
      </c>
      <c r="C44" s="6" t="s">
        <v>472</v>
      </c>
      <c r="D44" s="6" t="s">
        <v>391</v>
      </c>
      <c r="E44" s="6" t="s">
        <v>391</v>
      </c>
      <c r="F44" s="6" t="s">
        <v>391</v>
      </c>
      <c r="G44" s="6">
        <v>393042</v>
      </c>
      <c r="H44" s="62">
        <v>377873</v>
      </c>
      <c r="I44" s="63">
        <v>630</v>
      </c>
      <c r="J44" s="74">
        <v>12.00311209645232</v>
      </c>
      <c r="K44" s="59">
        <v>1.3537000000000035</v>
      </c>
      <c r="L44" s="60">
        <v>1.3537000000000035</v>
      </c>
      <c r="M44" s="59">
        <v>11.217948717948717</v>
      </c>
      <c r="N44" s="79">
        <v>1.9574944071588367</v>
      </c>
      <c r="O44" s="58">
        <v>1.4344262295081966</v>
      </c>
      <c r="P44" s="61">
        <v>1.3537000000000035</v>
      </c>
      <c r="Q44" s="1">
        <v>1.4344262295081966</v>
      </c>
      <c r="R44" s="1">
        <v>0</v>
      </c>
      <c r="S44" s="1" t="str">
        <f>VLOOKUP(F44,'7)Transmission Capacity - App G'!$C$7:$M$23,11,FALSE)</f>
        <v xml:space="preserve"> offer  signed  25/04/2025</v>
      </c>
    </row>
    <row r="45" spans="2:19" ht="15" x14ac:dyDescent="0.25">
      <c r="B45" s="6" t="s">
        <v>49</v>
      </c>
      <c r="C45" s="6" t="s">
        <v>472</v>
      </c>
      <c r="D45" s="6" t="s">
        <v>255</v>
      </c>
      <c r="E45" s="6" t="s">
        <v>255</v>
      </c>
      <c r="F45" s="6" t="s">
        <v>255</v>
      </c>
      <c r="G45" s="6">
        <v>378320</v>
      </c>
      <c r="H45" s="62">
        <v>449559</v>
      </c>
      <c r="I45" s="63">
        <v>400</v>
      </c>
      <c r="J45" s="74">
        <v>7.6210235533030604</v>
      </c>
      <c r="K45" s="59">
        <v>0</v>
      </c>
      <c r="L45" s="60">
        <v>4.2966008162000096</v>
      </c>
      <c r="M45" s="59">
        <v>8.3265820917677438</v>
      </c>
      <c r="N45" s="79">
        <v>8.3265820917677438</v>
      </c>
      <c r="O45" s="58">
        <v>8.3265820917677438</v>
      </c>
      <c r="P45" s="61">
        <v>4.2966008162000096</v>
      </c>
      <c r="Q45" s="1">
        <v>8.4801695187941064</v>
      </c>
      <c r="R45" s="1">
        <v>3.846457539858859</v>
      </c>
      <c r="S45" s="1" t="str">
        <f>VLOOKUP(F45,'7)Transmission Capacity - App G'!$C$7:$M$23,11,FALSE)</f>
        <v xml:space="preserve">Connections Reform </v>
      </c>
    </row>
    <row r="46" spans="2:19" ht="15" x14ac:dyDescent="0.25">
      <c r="B46" s="6" t="s">
        <v>50</v>
      </c>
      <c r="C46" s="6" t="s">
        <v>472</v>
      </c>
      <c r="D46" s="6" t="s">
        <v>202</v>
      </c>
      <c r="E46" s="6" t="s">
        <v>202</v>
      </c>
      <c r="F46" s="6" t="s">
        <v>419</v>
      </c>
      <c r="G46" s="6">
        <v>347707</v>
      </c>
      <c r="H46" s="62">
        <v>467237</v>
      </c>
      <c r="I46" s="63">
        <v>400</v>
      </c>
      <c r="J46" s="74">
        <v>7.6210235533030604</v>
      </c>
      <c r="K46" s="59">
        <v>0</v>
      </c>
      <c r="L46" s="60">
        <v>0</v>
      </c>
      <c r="M46" s="59">
        <v>11.217948717948717</v>
      </c>
      <c r="N46" s="79">
        <v>1.9574944071588367</v>
      </c>
      <c r="O46" s="58">
        <v>1.4344262295081966</v>
      </c>
      <c r="P46" s="61">
        <v>0</v>
      </c>
      <c r="Q46" s="1">
        <v>1.5150819672131133</v>
      </c>
      <c r="R46" s="1">
        <v>5.0572075342512903</v>
      </c>
      <c r="S46" s="1" t="str">
        <f>VLOOKUP(F46,'7)Transmission Capacity - App G'!$C$7:$M$23,11,FALSE)</f>
        <v xml:space="preserve">Connections Reform </v>
      </c>
    </row>
    <row r="47" spans="2:19" ht="15" x14ac:dyDescent="0.25">
      <c r="B47" s="6" t="s">
        <v>51</v>
      </c>
      <c r="C47" s="6" t="s">
        <v>472</v>
      </c>
      <c r="D47" s="6" t="s">
        <v>392</v>
      </c>
      <c r="E47" s="6" t="s">
        <v>392</v>
      </c>
      <c r="F47" s="6" t="s">
        <v>487</v>
      </c>
      <c r="G47" s="6">
        <v>359442</v>
      </c>
      <c r="H47" s="62">
        <v>418850</v>
      </c>
      <c r="I47" s="63">
        <v>630</v>
      </c>
      <c r="J47" s="74">
        <v>12.00311209645232</v>
      </c>
      <c r="K47" s="59">
        <v>2.2064441015881338</v>
      </c>
      <c r="L47" s="60">
        <v>10.206444101588133</v>
      </c>
      <c r="M47" s="59">
        <v>19.908529485217596</v>
      </c>
      <c r="N47" s="79">
        <v>19.908529485217596</v>
      </c>
      <c r="O47" s="58">
        <v>19.217846750727453</v>
      </c>
      <c r="P47" s="61">
        <v>10.206444101588133</v>
      </c>
      <c r="Q47" s="1">
        <v>19.217749757516973</v>
      </c>
      <c r="R47" s="1">
        <v>9.8578033094902118</v>
      </c>
      <c r="S47" s="1" t="str">
        <f>VLOOKUP(F47,'7)Transmission Capacity - App G'!$C$7:$M$23,11,FALSE)</f>
        <v xml:space="preserve">Connections Reform </v>
      </c>
    </row>
    <row r="48" spans="2:19" ht="15" x14ac:dyDescent="0.25">
      <c r="B48" s="6" t="s">
        <v>52</v>
      </c>
      <c r="C48" s="6" t="s">
        <v>472</v>
      </c>
      <c r="D48" s="6" t="s">
        <v>392</v>
      </c>
      <c r="E48" s="6" t="s">
        <v>392</v>
      </c>
      <c r="F48" s="6" t="s">
        <v>487</v>
      </c>
      <c r="G48" s="6">
        <v>354895</v>
      </c>
      <c r="H48" s="62">
        <v>422392</v>
      </c>
      <c r="I48" s="63">
        <v>400</v>
      </c>
      <c r="J48" s="74">
        <v>7.6210235533030604</v>
      </c>
      <c r="K48" s="59">
        <v>2.6823174421757479</v>
      </c>
      <c r="L48" s="60">
        <v>7.3193174421757483</v>
      </c>
      <c r="M48" s="59">
        <v>28.359343732794429</v>
      </c>
      <c r="N48" s="79">
        <v>6.4338731443994579</v>
      </c>
      <c r="O48" s="58">
        <v>4.6241513094083402</v>
      </c>
      <c r="P48" s="61">
        <v>7.3193174421757483</v>
      </c>
      <c r="Q48" s="1">
        <v>3.7567410281280318</v>
      </c>
      <c r="R48" s="1">
        <v>5.6289173136628214</v>
      </c>
      <c r="S48" s="1" t="str">
        <f>VLOOKUP(F48,'7)Transmission Capacity - App G'!$C$7:$M$23,11,FALSE)</f>
        <v xml:space="preserve">Connections Reform </v>
      </c>
    </row>
    <row r="49" spans="2:19" ht="15" x14ac:dyDescent="0.25">
      <c r="B49" s="6" t="s">
        <v>53</v>
      </c>
      <c r="C49" s="6" t="s">
        <v>472</v>
      </c>
      <c r="D49" s="6" t="s">
        <v>389</v>
      </c>
      <c r="E49" s="55" t="s">
        <v>36</v>
      </c>
      <c r="F49" s="6" t="s">
        <v>486</v>
      </c>
      <c r="G49" s="6">
        <v>319579</v>
      </c>
      <c r="H49" s="62">
        <v>472480</v>
      </c>
      <c r="I49" s="63">
        <v>400</v>
      </c>
      <c r="J49" s="74">
        <v>7.6210235533030604</v>
      </c>
      <c r="K49" s="59">
        <v>12.887054122854764</v>
      </c>
      <c r="L49" s="60">
        <v>33.387054122854764</v>
      </c>
      <c r="M49" s="59">
        <v>2.6844262295081971</v>
      </c>
      <c r="N49" s="79">
        <v>0.44197031039136303</v>
      </c>
      <c r="O49" s="58">
        <v>0.31765276430649858</v>
      </c>
      <c r="P49" s="61">
        <v>2.6844262295081971</v>
      </c>
      <c r="Q49" s="1">
        <v>0.31765276430649858</v>
      </c>
      <c r="R49" s="1">
        <v>2.6844262295081971</v>
      </c>
      <c r="S49" s="1" t="str">
        <f>VLOOKUP(F49,'7)Transmission Capacity - App G'!$C$7:$M$23,11,FALSE)</f>
        <v xml:space="preserve">Connections Reform </v>
      </c>
    </row>
    <row r="50" spans="2:19" ht="15" x14ac:dyDescent="0.25">
      <c r="B50" s="6" t="s">
        <v>54</v>
      </c>
      <c r="C50" s="6" t="s">
        <v>472</v>
      </c>
      <c r="D50" s="6" t="s">
        <v>393</v>
      </c>
      <c r="E50" s="6" t="s">
        <v>393</v>
      </c>
      <c r="F50" s="6" t="s">
        <v>417</v>
      </c>
      <c r="G50" s="6">
        <v>376743</v>
      </c>
      <c r="H50" s="62">
        <v>386810</v>
      </c>
      <c r="I50" s="63">
        <v>400</v>
      </c>
      <c r="J50" s="74">
        <v>7.6210235533030604</v>
      </c>
      <c r="K50" s="59">
        <v>0</v>
      </c>
      <c r="L50" s="60">
        <v>2.9696603984033487</v>
      </c>
      <c r="M50" s="59">
        <v>31.082758381259904</v>
      </c>
      <c r="N50" s="79">
        <v>12.146288798920377</v>
      </c>
      <c r="O50" s="58">
        <v>8.729776915615906</v>
      </c>
      <c r="P50" s="61">
        <v>2.9696603984033487</v>
      </c>
      <c r="Q50" s="1">
        <v>8.9022308438409326</v>
      </c>
      <c r="R50" s="1">
        <v>10.821941543809668</v>
      </c>
      <c r="S50" s="1" t="str">
        <f>VLOOKUP(F50,'7)Transmission Capacity - App G'!$C$7:$M$23,11,FALSE)</f>
        <v xml:space="preserve">Connections Reform </v>
      </c>
    </row>
    <row r="51" spans="2:19" ht="15" x14ac:dyDescent="0.25">
      <c r="B51" s="6" t="s">
        <v>55</v>
      </c>
      <c r="C51" s="6" t="s">
        <v>471</v>
      </c>
      <c r="D51" s="6" t="s">
        <v>322</v>
      </c>
      <c r="E51" s="6" t="s">
        <v>322</v>
      </c>
      <c r="F51" s="6" t="s">
        <v>415</v>
      </c>
      <c r="G51" s="6">
        <v>387613</v>
      </c>
      <c r="H51" s="62">
        <v>397710</v>
      </c>
      <c r="I51" s="63">
        <v>400</v>
      </c>
      <c r="J51" s="74">
        <v>4.572614131981835</v>
      </c>
      <c r="K51" s="59">
        <v>0</v>
      </c>
      <c r="L51" s="60">
        <v>0.76615044538093358</v>
      </c>
      <c r="M51" s="59">
        <v>11.217948717948717</v>
      </c>
      <c r="N51" s="79">
        <v>1.9574944071588367</v>
      </c>
      <c r="O51" s="58">
        <v>1.4344262295081966</v>
      </c>
      <c r="P51" s="61">
        <v>0.76615044538093358</v>
      </c>
      <c r="Q51" s="1">
        <v>1.4344262295081966</v>
      </c>
      <c r="R51" s="1">
        <v>0</v>
      </c>
      <c r="S51" s="1" t="str">
        <f>VLOOKUP(F51,'7)Transmission Capacity - App G'!$C$7:$M$23,11,FALSE)</f>
        <v xml:space="preserve">Connections Reform </v>
      </c>
    </row>
    <row r="52" spans="2:19" ht="15" x14ac:dyDescent="0.25">
      <c r="B52" s="6" t="s">
        <v>56</v>
      </c>
      <c r="C52" s="6" t="s">
        <v>471</v>
      </c>
      <c r="D52" s="6" t="s">
        <v>388</v>
      </c>
      <c r="E52" s="6" t="s">
        <v>388</v>
      </c>
      <c r="F52" s="6" t="s">
        <v>418</v>
      </c>
      <c r="G52" s="6">
        <v>371891</v>
      </c>
      <c r="H52" s="62">
        <v>408910</v>
      </c>
      <c r="I52" s="63">
        <v>400</v>
      </c>
      <c r="J52" s="74">
        <v>4.572614131981835</v>
      </c>
      <c r="K52" s="59">
        <v>10.435543108273819</v>
      </c>
      <c r="L52" s="60">
        <v>21.07554310827382</v>
      </c>
      <c r="M52" s="59">
        <v>11.217948717948717</v>
      </c>
      <c r="N52" s="79">
        <v>1.9574944071588367</v>
      </c>
      <c r="O52" s="58">
        <v>1.4344262295081966</v>
      </c>
      <c r="P52" s="61">
        <v>11.217948717948717</v>
      </c>
      <c r="Q52" s="1">
        <v>1.4344262295081966</v>
      </c>
      <c r="R52" s="1">
        <v>11.217948717948717</v>
      </c>
      <c r="S52" s="1" t="str">
        <f>VLOOKUP(F52,'7)Transmission Capacity - App G'!$C$7:$M$23,11,FALSE)</f>
        <v xml:space="preserve">Connections Reform </v>
      </c>
    </row>
    <row r="53" spans="2:19" ht="15" x14ac:dyDescent="0.25">
      <c r="B53" s="6" t="s">
        <v>57</v>
      </c>
      <c r="C53" s="6" t="s">
        <v>472</v>
      </c>
      <c r="D53" s="6" t="s">
        <v>394</v>
      </c>
      <c r="E53" s="6" t="s">
        <v>394</v>
      </c>
      <c r="F53" s="6" t="s">
        <v>420</v>
      </c>
      <c r="G53" s="6">
        <v>389440</v>
      </c>
      <c r="H53" s="62">
        <v>386463</v>
      </c>
      <c r="I53" s="63">
        <v>630</v>
      </c>
      <c r="J53" s="74">
        <v>12.00311209645232</v>
      </c>
      <c r="K53" s="59">
        <v>5.6181559806743913</v>
      </c>
      <c r="L53" s="60">
        <v>9.1181559806743913</v>
      </c>
      <c r="M53" s="59">
        <v>23.137854032209511</v>
      </c>
      <c r="N53" s="79">
        <v>12.567611336032389</v>
      </c>
      <c r="O53" s="58">
        <v>9.0325897187196897</v>
      </c>
      <c r="P53" s="61">
        <v>9.1181559806743913</v>
      </c>
      <c r="Q53" s="1">
        <v>9.113579049466539</v>
      </c>
      <c r="R53" s="1">
        <v>8.3699650785225721</v>
      </c>
      <c r="S53" s="1" t="str">
        <f>VLOOKUP(F53,'7)Transmission Capacity - App G'!$C$7:$M$23,11,FALSE)</f>
        <v xml:space="preserve">Connections Reform </v>
      </c>
    </row>
    <row r="54" spans="2:19" ht="15" x14ac:dyDescent="0.25">
      <c r="B54" s="6" t="s">
        <v>58</v>
      </c>
      <c r="C54" s="6" t="s">
        <v>471</v>
      </c>
      <c r="D54" s="6" t="s">
        <v>395</v>
      </c>
      <c r="E54" s="6" t="s">
        <v>395</v>
      </c>
      <c r="F54" s="6" t="s">
        <v>413</v>
      </c>
      <c r="G54" s="6">
        <v>383543</v>
      </c>
      <c r="H54" s="62">
        <v>397628</v>
      </c>
      <c r="I54" s="63">
        <v>800</v>
      </c>
      <c r="J54" s="74">
        <v>9.1452282639636699</v>
      </c>
      <c r="K54" s="59">
        <v>0</v>
      </c>
      <c r="L54" s="60">
        <v>4.0674117605942541</v>
      </c>
      <c r="M54" s="59">
        <v>30.783488948375496</v>
      </c>
      <c r="N54" s="79">
        <v>13.268528121260472</v>
      </c>
      <c r="O54" s="58">
        <v>9.6810826542491277</v>
      </c>
      <c r="P54" s="61">
        <v>4.0674117605942541</v>
      </c>
      <c r="Q54" s="1">
        <v>9.8568205347857489</v>
      </c>
      <c r="R54" s="1">
        <v>6.6125494036064509</v>
      </c>
      <c r="S54" s="1" t="str">
        <f>VLOOKUP(F54,'7)Transmission Capacity - App G'!$C$7:$M$23,11,FALSE)</f>
        <v xml:space="preserve">Connections Reform </v>
      </c>
    </row>
    <row r="55" spans="2:19" ht="15" x14ac:dyDescent="0.25">
      <c r="B55" s="6" t="s">
        <v>59</v>
      </c>
      <c r="C55" s="6" t="s">
        <v>471</v>
      </c>
      <c r="D55" s="6" t="s">
        <v>396</v>
      </c>
      <c r="E55" s="6" t="s">
        <v>396</v>
      </c>
      <c r="F55" s="6" t="s">
        <v>420</v>
      </c>
      <c r="G55" s="6">
        <v>388434</v>
      </c>
      <c r="H55" s="62">
        <v>389885</v>
      </c>
      <c r="I55" s="63">
        <v>400</v>
      </c>
      <c r="J55" s="74">
        <v>4.572614131981835</v>
      </c>
      <c r="K55" s="59">
        <v>7.2224902029055329</v>
      </c>
      <c r="L55" s="60">
        <v>11.859490202905533</v>
      </c>
      <c r="M55" s="59">
        <v>29.968885122993708</v>
      </c>
      <c r="N55" s="79">
        <v>12.776944555245315</v>
      </c>
      <c r="O55" s="58">
        <v>9.3224097788125739</v>
      </c>
      <c r="P55" s="61">
        <v>11.859490202905533</v>
      </c>
      <c r="Q55" s="1">
        <v>9.4255886373595796</v>
      </c>
      <c r="R55" s="1">
        <v>12.706043810356721</v>
      </c>
      <c r="S55" s="1" t="str">
        <f>VLOOKUP(F55,'7)Transmission Capacity - App G'!$C$7:$M$23,11,FALSE)</f>
        <v xml:space="preserve">Connections Reform </v>
      </c>
    </row>
    <row r="56" spans="2:19" ht="15" x14ac:dyDescent="0.25">
      <c r="B56" s="6" t="s">
        <v>60</v>
      </c>
      <c r="C56" s="6" t="s">
        <v>472</v>
      </c>
      <c r="D56" s="6" t="s">
        <v>393</v>
      </c>
      <c r="E56" s="6" t="s">
        <v>393</v>
      </c>
      <c r="F56" s="6" t="s">
        <v>417</v>
      </c>
      <c r="G56" s="6">
        <v>376412</v>
      </c>
      <c r="H56" s="62">
        <v>389026</v>
      </c>
      <c r="I56" s="63">
        <v>400</v>
      </c>
      <c r="J56" s="74">
        <v>7.6210235533030604</v>
      </c>
      <c r="K56" s="59">
        <v>10.228491242036103</v>
      </c>
      <c r="L56" s="60">
        <v>15.128491242036102</v>
      </c>
      <c r="M56" s="59">
        <v>2.6844262295081971</v>
      </c>
      <c r="N56" s="79">
        <v>0.44197031039136303</v>
      </c>
      <c r="O56" s="58">
        <v>0.31765276430649858</v>
      </c>
      <c r="P56" s="61">
        <v>2.6844262295081971</v>
      </c>
      <c r="Q56" s="1">
        <v>0.31765276430649858</v>
      </c>
      <c r="R56" s="1">
        <v>2.6844262295081971</v>
      </c>
      <c r="S56" s="1" t="str">
        <f>VLOOKUP(F56,'7)Transmission Capacity - App G'!$C$7:$M$23,11,FALSE)</f>
        <v xml:space="preserve">Connections Reform </v>
      </c>
    </row>
    <row r="57" spans="2:19" ht="15" x14ac:dyDescent="0.25">
      <c r="B57" s="6" t="s">
        <v>61</v>
      </c>
      <c r="C57" s="6" t="s">
        <v>471</v>
      </c>
      <c r="D57" s="6" t="s">
        <v>202</v>
      </c>
      <c r="E57" s="6" t="s">
        <v>202</v>
      </c>
      <c r="F57" s="6" t="s">
        <v>419</v>
      </c>
      <c r="G57" s="6">
        <v>344792</v>
      </c>
      <c r="H57" s="62">
        <v>464471</v>
      </c>
      <c r="I57" s="63">
        <v>630</v>
      </c>
      <c r="J57" s="74">
        <v>7.2018672578713909</v>
      </c>
      <c r="K57" s="59">
        <v>0</v>
      </c>
      <c r="L57" s="60">
        <v>0</v>
      </c>
      <c r="M57" s="59">
        <v>11.217948717948717</v>
      </c>
      <c r="N57" s="79">
        <v>1.9574944071588367</v>
      </c>
      <c r="O57" s="58">
        <v>1.4344262295081966</v>
      </c>
      <c r="P57" s="61">
        <v>0</v>
      </c>
      <c r="Q57" s="1">
        <v>1.5150819672131133</v>
      </c>
      <c r="R57" s="1">
        <v>5.0572075342512903</v>
      </c>
      <c r="S57" s="1" t="str">
        <f>VLOOKUP(F57,'7)Transmission Capacity - App G'!$C$7:$M$23,11,FALSE)</f>
        <v xml:space="preserve">Connections Reform </v>
      </c>
    </row>
    <row r="58" spans="2:19" ht="15" x14ac:dyDescent="0.25">
      <c r="B58" s="6" t="s">
        <v>62</v>
      </c>
      <c r="C58" s="6" t="s">
        <v>472</v>
      </c>
      <c r="D58" s="6" t="s">
        <v>392</v>
      </c>
      <c r="E58" s="6" t="s">
        <v>392</v>
      </c>
      <c r="F58" s="6" t="s">
        <v>487</v>
      </c>
      <c r="G58" s="6">
        <v>356748</v>
      </c>
      <c r="H58" s="62">
        <v>421312</v>
      </c>
      <c r="I58" s="63">
        <v>630</v>
      </c>
      <c r="J58" s="74">
        <v>12.00311209645232</v>
      </c>
      <c r="K58" s="59">
        <v>13.371859818774661</v>
      </c>
      <c r="L58" s="60">
        <v>17.871859818774659</v>
      </c>
      <c r="M58" s="59">
        <v>28.536304188411449</v>
      </c>
      <c r="N58" s="79">
        <v>13.716059379217272</v>
      </c>
      <c r="O58" s="58">
        <v>9.8580019398642094</v>
      </c>
      <c r="P58" s="61">
        <v>17.871859818774659</v>
      </c>
      <c r="Q58" s="1">
        <v>9.8080504364694487</v>
      </c>
      <c r="R58" s="1">
        <v>10.261545959862111</v>
      </c>
      <c r="S58" s="1" t="str">
        <f>VLOOKUP(F58,'7)Transmission Capacity - App G'!$C$7:$M$23,11,FALSE)</f>
        <v xml:space="preserve">Connections Reform </v>
      </c>
    </row>
    <row r="59" spans="2:19" ht="15" x14ac:dyDescent="0.25">
      <c r="B59" s="6" t="s">
        <v>63</v>
      </c>
      <c r="C59" s="6" t="s">
        <v>471</v>
      </c>
      <c r="D59" s="6" t="s">
        <v>63</v>
      </c>
      <c r="E59" s="6" t="s">
        <v>63</v>
      </c>
      <c r="F59" s="6" t="s">
        <v>412</v>
      </c>
      <c r="G59" s="6">
        <v>385569</v>
      </c>
      <c r="H59" s="62">
        <v>434469</v>
      </c>
      <c r="I59" s="63">
        <v>400</v>
      </c>
      <c r="J59" s="74">
        <v>4.572614131981835</v>
      </c>
      <c r="K59" s="59">
        <v>11.34248101007384</v>
      </c>
      <c r="L59" s="60">
        <v>16.520165718542582</v>
      </c>
      <c r="M59" s="59">
        <v>21.327474554030339</v>
      </c>
      <c r="N59" s="79">
        <v>4.8452333466294393</v>
      </c>
      <c r="O59" s="58">
        <v>3.5352153667054731</v>
      </c>
      <c r="P59" s="61">
        <v>16.520165718542582</v>
      </c>
      <c r="Q59" s="1">
        <v>3.8058397295518405</v>
      </c>
      <c r="R59" s="1">
        <v>9.6648986590702997</v>
      </c>
      <c r="S59" s="1" t="str">
        <f>VLOOKUP(F59,'7)Transmission Capacity - App G'!$C$7:$M$23,11,FALSE)</f>
        <v xml:space="preserve">Connections Reform </v>
      </c>
    </row>
    <row r="60" spans="2:19" ht="15" x14ac:dyDescent="0.25">
      <c r="B60" s="6" t="s">
        <v>64</v>
      </c>
      <c r="C60" s="6" t="s">
        <v>471</v>
      </c>
      <c r="D60" s="6" t="s">
        <v>63</v>
      </c>
      <c r="E60" s="6" t="s">
        <v>63</v>
      </c>
      <c r="F60" s="6" t="s">
        <v>412</v>
      </c>
      <c r="G60" s="6">
        <v>384308</v>
      </c>
      <c r="H60" s="62">
        <v>432288</v>
      </c>
      <c r="I60" s="63">
        <v>630</v>
      </c>
      <c r="J60" s="74">
        <v>7.2018672578713909</v>
      </c>
      <c r="K60" s="59">
        <v>4.730825166347838</v>
      </c>
      <c r="L60" s="60">
        <v>8.8678251663478385</v>
      </c>
      <c r="M60" s="59">
        <v>29.171845829134298</v>
      </c>
      <c r="N60" s="79">
        <v>11.044994016753092</v>
      </c>
      <c r="O60" s="58">
        <v>8.0587310826542513</v>
      </c>
      <c r="P60" s="61">
        <v>8.8678251663478385</v>
      </c>
      <c r="Q60" s="1">
        <v>6.7908839555546008</v>
      </c>
      <c r="R60" s="1">
        <v>5.3989064134765457</v>
      </c>
      <c r="S60" s="1" t="str">
        <f>VLOOKUP(F60,'7)Transmission Capacity - App G'!$C$7:$M$23,11,FALSE)</f>
        <v xml:space="preserve">Connections Reform </v>
      </c>
    </row>
    <row r="61" spans="2:19" ht="15" x14ac:dyDescent="0.25">
      <c r="B61" s="6" t="s">
        <v>65</v>
      </c>
      <c r="C61" s="6" t="s">
        <v>471</v>
      </c>
      <c r="D61" s="6" t="s">
        <v>63</v>
      </c>
      <c r="E61" s="6" t="s">
        <v>63</v>
      </c>
      <c r="F61" s="6" t="s">
        <v>412</v>
      </c>
      <c r="G61" s="6">
        <v>384418</v>
      </c>
      <c r="H61" s="62">
        <v>434168</v>
      </c>
      <c r="I61" s="63">
        <v>630</v>
      </c>
      <c r="J61" s="74">
        <v>7.2018672578713909</v>
      </c>
      <c r="K61" s="59">
        <v>3.1241908404033403</v>
      </c>
      <c r="L61" s="60">
        <v>11.421194982583458</v>
      </c>
      <c r="M61" s="59">
        <v>17.662992409846996</v>
      </c>
      <c r="N61" s="79">
        <v>17.662992409846996</v>
      </c>
      <c r="O61" s="58">
        <v>16.859016393442634</v>
      </c>
      <c r="P61" s="61">
        <v>11.421194982583458</v>
      </c>
      <c r="Q61" s="1">
        <v>17.173912157887905</v>
      </c>
      <c r="R61" s="1">
        <v>8.8706184213650303</v>
      </c>
      <c r="S61" s="1" t="str">
        <f>VLOOKUP(F61,'7)Transmission Capacity - App G'!$C$7:$M$23,11,FALSE)</f>
        <v xml:space="preserve">Connections Reform </v>
      </c>
    </row>
    <row r="62" spans="2:19" ht="15" x14ac:dyDescent="0.25">
      <c r="B62" s="6" t="s">
        <v>66</v>
      </c>
      <c r="C62" s="6" t="s">
        <v>472</v>
      </c>
      <c r="D62" s="6" t="s">
        <v>202</v>
      </c>
      <c r="E62" s="6" t="s">
        <v>202</v>
      </c>
      <c r="F62" s="6" t="s">
        <v>419</v>
      </c>
      <c r="G62" s="6">
        <v>347903</v>
      </c>
      <c r="H62" s="62">
        <v>458401</v>
      </c>
      <c r="I62" s="63">
        <v>630</v>
      </c>
      <c r="J62" s="74">
        <v>12.00311209645232</v>
      </c>
      <c r="K62" s="59">
        <v>0</v>
      </c>
      <c r="L62" s="60">
        <v>0</v>
      </c>
      <c r="M62" s="59">
        <v>9.465573770491817</v>
      </c>
      <c r="N62" s="79">
        <v>1.5584345479082342</v>
      </c>
      <c r="O62" s="58">
        <v>1.1200775945683819</v>
      </c>
      <c r="P62" s="61">
        <v>0</v>
      </c>
      <c r="Q62" s="1">
        <v>0.74510184287099934</v>
      </c>
      <c r="R62" s="1">
        <v>5.0572075342512903</v>
      </c>
      <c r="S62" s="1" t="str">
        <f>VLOOKUP(F62,'7)Transmission Capacity - App G'!$C$7:$M$23,11,FALSE)</f>
        <v xml:space="preserve">Connections Reform </v>
      </c>
    </row>
    <row r="63" spans="2:19" ht="15" x14ac:dyDescent="0.25">
      <c r="B63" s="6" t="s">
        <v>67</v>
      </c>
      <c r="C63" s="6" t="s">
        <v>472</v>
      </c>
      <c r="D63" s="6" t="s">
        <v>375</v>
      </c>
      <c r="E63" s="6" t="s">
        <v>375</v>
      </c>
      <c r="F63" s="6" t="s">
        <v>487</v>
      </c>
      <c r="G63" s="6">
        <v>344595</v>
      </c>
      <c r="H63" s="62">
        <v>412486</v>
      </c>
      <c r="I63" s="63">
        <v>630</v>
      </c>
      <c r="J63" s="74">
        <v>12.00311209645232</v>
      </c>
      <c r="K63" s="59">
        <v>0</v>
      </c>
      <c r="L63" s="60">
        <v>0</v>
      </c>
      <c r="M63" s="59">
        <v>15.487143876259797</v>
      </c>
      <c r="N63" s="79">
        <v>8.8433198380566811</v>
      </c>
      <c r="O63" s="58">
        <v>6.3558680892337556</v>
      </c>
      <c r="P63" s="61">
        <v>0</v>
      </c>
      <c r="Q63" s="1">
        <v>4.4682832201745883</v>
      </c>
      <c r="R63" s="1">
        <v>2.8737153801810642</v>
      </c>
      <c r="S63" s="1" t="str">
        <f>VLOOKUP(F63,'7)Transmission Capacity - App G'!$C$7:$M$23,11,FALSE)</f>
        <v xml:space="preserve">Connections Reform </v>
      </c>
    </row>
    <row r="64" spans="2:19" ht="15" x14ac:dyDescent="0.25">
      <c r="B64" s="6" t="s">
        <v>68</v>
      </c>
      <c r="C64" s="6" t="s">
        <v>471</v>
      </c>
      <c r="D64" s="6" t="s">
        <v>397</v>
      </c>
      <c r="E64" s="6" t="s">
        <v>397</v>
      </c>
      <c r="F64" s="6" t="s">
        <v>418</v>
      </c>
      <c r="G64" s="6">
        <v>380863</v>
      </c>
      <c r="H64" s="62">
        <v>410807</v>
      </c>
      <c r="I64" s="63">
        <v>400</v>
      </c>
      <c r="J64" s="74">
        <v>4.572614131981835</v>
      </c>
      <c r="K64" s="59">
        <v>7.6667921380928945</v>
      </c>
      <c r="L64" s="60">
        <v>11.803792138092895</v>
      </c>
      <c r="M64" s="59">
        <v>11.217948717948717</v>
      </c>
      <c r="N64" s="79">
        <v>1.9574944071588367</v>
      </c>
      <c r="O64" s="58">
        <v>1.4344262295081966</v>
      </c>
      <c r="P64" s="61">
        <v>11.217948717948717</v>
      </c>
      <c r="Q64" s="1">
        <v>1.4344262295081966</v>
      </c>
      <c r="R64" s="1">
        <v>8.2958140922652497</v>
      </c>
      <c r="S64" s="1" t="str">
        <f>VLOOKUP(F64,'7)Transmission Capacity - App G'!$C$7:$M$23,11,FALSE)</f>
        <v xml:space="preserve">Connections Reform </v>
      </c>
    </row>
    <row r="65" spans="2:19" ht="15" x14ac:dyDescent="0.25">
      <c r="B65" s="6" t="s">
        <v>69</v>
      </c>
      <c r="C65" s="6" t="s">
        <v>471</v>
      </c>
      <c r="D65" s="6" t="s">
        <v>383</v>
      </c>
      <c r="E65" s="6" t="s">
        <v>383</v>
      </c>
      <c r="F65" s="6" t="s">
        <v>487</v>
      </c>
      <c r="G65" s="6">
        <v>353809</v>
      </c>
      <c r="H65" s="62">
        <v>430094</v>
      </c>
      <c r="I65" s="63">
        <v>400</v>
      </c>
      <c r="J65" s="74">
        <v>4.572614131981835</v>
      </c>
      <c r="K65" s="59">
        <v>10.470602064025901</v>
      </c>
      <c r="L65" s="60">
        <v>27</v>
      </c>
      <c r="M65" s="59">
        <v>11.217948717948717</v>
      </c>
      <c r="N65" s="79">
        <v>1.9574944071588367</v>
      </c>
      <c r="O65" s="58">
        <v>1.4344262295081966</v>
      </c>
      <c r="P65" s="61">
        <v>11.217948717948717</v>
      </c>
      <c r="Q65" s="1">
        <v>1.4344262295081966</v>
      </c>
      <c r="R65" s="1">
        <v>9.8954342326236535</v>
      </c>
      <c r="S65" s="1" t="str">
        <f>VLOOKUP(F65,'7)Transmission Capacity - App G'!$C$7:$M$23,11,FALSE)</f>
        <v xml:space="preserve">Connections Reform </v>
      </c>
    </row>
    <row r="66" spans="2:19" ht="15" x14ac:dyDescent="0.25">
      <c r="B66" s="6" t="s">
        <v>70</v>
      </c>
      <c r="C66" s="6" t="s">
        <v>472</v>
      </c>
      <c r="D66" s="6" t="s">
        <v>398</v>
      </c>
      <c r="E66" s="6" t="s">
        <v>398</v>
      </c>
      <c r="F66" s="6" t="s">
        <v>418</v>
      </c>
      <c r="G66" s="6">
        <v>372937</v>
      </c>
      <c r="H66" s="62">
        <v>406428</v>
      </c>
      <c r="I66" s="63">
        <v>630</v>
      </c>
      <c r="J66" s="74">
        <v>12.00311209645232</v>
      </c>
      <c r="K66" s="59">
        <v>0</v>
      </c>
      <c r="L66" s="60">
        <v>9.2979325070971264</v>
      </c>
      <c r="M66" s="59">
        <v>7</v>
      </c>
      <c r="N66" s="79">
        <v>1.9574944071588367</v>
      </c>
      <c r="O66" s="58">
        <v>1.4344262295081966</v>
      </c>
      <c r="P66" s="61">
        <v>7</v>
      </c>
      <c r="Q66" s="1">
        <v>1.4344262295081966</v>
      </c>
      <c r="R66" s="1">
        <v>5.9733132500701629</v>
      </c>
      <c r="S66" s="1" t="str">
        <f>VLOOKUP(F66,'7)Transmission Capacity - App G'!$C$7:$M$23,11,FALSE)</f>
        <v xml:space="preserve">Connections Reform </v>
      </c>
    </row>
    <row r="67" spans="2:19" ht="15" x14ac:dyDescent="0.25">
      <c r="B67" s="6" t="s">
        <v>71</v>
      </c>
      <c r="C67" s="6" t="s">
        <v>471</v>
      </c>
      <c r="D67" s="6" t="s">
        <v>380</v>
      </c>
      <c r="E67" s="6" t="s">
        <v>380</v>
      </c>
      <c r="F67" s="6" t="s">
        <v>414</v>
      </c>
      <c r="G67" s="6">
        <v>384064</v>
      </c>
      <c r="H67" s="62">
        <v>398635</v>
      </c>
      <c r="I67" s="63">
        <v>400</v>
      </c>
      <c r="J67" s="74">
        <v>4.572614131981835</v>
      </c>
      <c r="K67" s="59">
        <v>4.7518479783360021</v>
      </c>
      <c r="L67" s="60">
        <v>27.761879687021189</v>
      </c>
      <c r="M67" s="59">
        <v>0.33989178553860711</v>
      </c>
      <c r="N67" s="79">
        <v>5.5125648185080832E-2</v>
      </c>
      <c r="O67" s="58">
        <v>4.0221187427240297E-2</v>
      </c>
      <c r="P67" s="61">
        <v>0.33989178553860711</v>
      </c>
      <c r="Q67" s="1">
        <v>0.16545105052396814</v>
      </c>
      <c r="R67" s="1">
        <v>1.3982196429449749</v>
      </c>
      <c r="S67" s="1" t="str">
        <f>VLOOKUP(F67,'7)Transmission Capacity - App G'!$C$7:$M$23,11,FALSE)</f>
        <v xml:space="preserve">Connections Reform </v>
      </c>
    </row>
    <row r="68" spans="2:19" ht="15" x14ac:dyDescent="0.25">
      <c r="B68" s="6" t="s">
        <v>72</v>
      </c>
      <c r="C68" s="6" t="s">
        <v>472</v>
      </c>
      <c r="D68" s="6" t="s">
        <v>399</v>
      </c>
      <c r="E68" s="6" t="s">
        <v>399</v>
      </c>
      <c r="F68" s="6" t="s">
        <v>486</v>
      </c>
      <c r="G68" s="6">
        <v>352906</v>
      </c>
      <c r="H68" s="62">
        <v>559671</v>
      </c>
      <c r="I68" s="63">
        <v>400</v>
      </c>
      <c r="J68" s="74">
        <v>7.6210235533030604</v>
      </c>
      <c r="K68" s="59">
        <v>14.850621087416972</v>
      </c>
      <c r="L68" s="60">
        <v>17.187621087416971</v>
      </c>
      <c r="M68" s="59">
        <v>7</v>
      </c>
      <c r="N68" s="79">
        <v>1.9574944071588367</v>
      </c>
      <c r="O68" s="58">
        <v>1.4344262295081966</v>
      </c>
      <c r="P68" s="61">
        <v>7</v>
      </c>
      <c r="Q68" s="1">
        <v>1.4344262295081966</v>
      </c>
      <c r="R68" s="1">
        <v>7</v>
      </c>
      <c r="S68" s="1" t="str">
        <f>VLOOKUP(F68,'7)Transmission Capacity - App G'!$C$7:$M$23,11,FALSE)</f>
        <v xml:space="preserve">Connections Reform </v>
      </c>
    </row>
    <row r="69" spans="2:19" ht="15" x14ac:dyDescent="0.25">
      <c r="B69" s="6" t="s">
        <v>73</v>
      </c>
      <c r="C69" s="6" t="s">
        <v>472</v>
      </c>
      <c r="D69" s="6" t="s">
        <v>120</v>
      </c>
      <c r="E69" s="6" t="s">
        <v>120</v>
      </c>
      <c r="F69" s="6" t="s">
        <v>486</v>
      </c>
      <c r="G69" s="6">
        <v>308796</v>
      </c>
      <c r="H69" s="62">
        <v>498305</v>
      </c>
      <c r="I69" s="63">
        <v>630</v>
      </c>
      <c r="J69" s="74">
        <v>12.00311209645232</v>
      </c>
      <c r="K69" s="59">
        <v>2.6719714502168723</v>
      </c>
      <c r="L69" s="60">
        <v>5.1719714502168728</v>
      </c>
      <c r="M69" s="59">
        <v>7.5339984153347936</v>
      </c>
      <c r="N69" s="79">
        <v>1.8604026845637462</v>
      </c>
      <c r="O69" s="58">
        <v>1.3632786885245813</v>
      </c>
      <c r="P69" s="61">
        <v>5.1719714502168728</v>
      </c>
      <c r="Q69" s="1">
        <v>8.4239775364583345</v>
      </c>
      <c r="R69" s="1">
        <v>5.5206471734374976</v>
      </c>
      <c r="S69" s="1" t="str">
        <f>VLOOKUP(F69,'7)Transmission Capacity - App G'!$C$7:$M$23,11,FALSE)</f>
        <v xml:space="preserve">Connections Reform </v>
      </c>
    </row>
    <row r="70" spans="2:19" ht="15" x14ac:dyDescent="0.25">
      <c r="B70" s="6" t="s">
        <v>75</v>
      </c>
      <c r="C70" s="6" t="s">
        <v>472</v>
      </c>
      <c r="D70" s="6" t="s">
        <v>398</v>
      </c>
      <c r="E70" s="6" t="s">
        <v>398</v>
      </c>
      <c r="F70" s="6" t="s">
        <v>418</v>
      </c>
      <c r="G70" s="6">
        <v>376984</v>
      </c>
      <c r="H70" s="62">
        <v>401329</v>
      </c>
      <c r="I70" s="63">
        <v>400</v>
      </c>
      <c r="J70" s="74">
        <v>7.6210235533030604</v>
      </c>
      <c r="K70" s="59">
        <v>0</v>
      </c>
      <c r="L70" s="60">
        <v>14.366883674438158</v>
      </c>
      <c r="M70" s="59">
        <v>7</v>
      </c>
      <c r="N70" s="79">
        <v>1.9574944071588367</v>
      </c>
      <c r="O70" s="58">
        <v>1.4344262295081966</v>
      </c>
      <c r="P70" s="61">
        <v>7</v>
      </c>
      <c r="Q70" s="1">
        <v>1.4344262295081966</v>
      </c>
      <c r="R70" s="1">
        <v>7</v>
      </c>
      <c r="S70" s="1" t="str">
        <f>VLOOKUP(F70,'7)Transmission Capacity - App G'!$C$7:$M$23,11,FALSE)</f>
        <v xml:space="preserve">Connections Reform </v>
      </c>
    </row>
    <row r="71" spans="2:19" ht="15" x14ac:dyDescent="0.25">
      <c r="B71" s="6" t="s">
        <v>76</v>
      </c>
      <c r="C71" s="6" t="s">
        <v>471</v>
      </c>
      <c r="D71" s="6" t="s">
        <v>76</v>
      </c>
      <c r="E71" s="6" t="s">
        <v>76</v>
      </c>
      <c r="F71" s="6" t="s">
        <v>412</v>
      </c>
      <c r="G71" s="6">
        <v>388461</v>
      </c>
      <c r="H71" s="62">
        <v>411290</v>
      </c>
      <c r="I71" s="63">
        <v>630</v>
      </c>
      <c r="J71" s="74">
        <v>7.2018672578713909</v>
      </c>
      <c r="K71" s="59">
        <v>6.3456551915942399</v>
      </c>
      <c r="L71" s="60">
        <v>10.98265519159424</v>
      </c>
      <c r="M71" s="59">
        <v>20.696507624200684</v>
      </c>
      <c r="N71" s="79">
        <v>3.3566812923813316</v>
      </c>
      <c r="O71" s="58">
        <v>2.4491268917345748</v>
      </c>
      <c r="P71" s="61">
        <v>10.98265519159424</v>
      </c>
      <c r="Q71" s="1">
        <v>2.0899907061087672</v>
      </c>
      <c r="R71" s="1">
        <v>9.5108533156945079</v>
      </c>
      <c r="S71" s="1" t="str">
        <f>VLOOKUP(F71,'7)Transmission Capacity - App G'!$C$7:$M$23,11,FALSE)</f>
        <v xml:space="preserve">Connections Reform </v>
      </c>
    </row>
    <row r="72" spans="2:19" ht="15" x14ac:dyDescent="0.25">
      <c r="B72" s="6" t="s">
        <v>77</v>
      </c>
      <c r="C72" s="6" t="s">
        <v>471</v>
      </c>
      <c r="D72" s="6" t="s">
        <v>383</v>
      </c>
      <c r="E72" s="6" t="s">
        <v>383</v>
      </c>
      <c r="F72" s="6" t="s">
        <v>487</v>
      </c>
      <c r="G72" s="6">
        <v>349381</v>
      </c>
      <c r="H72" s="62">
        <v>442178</v>
      </c>
      <c r="I72" s="63">
        <v>400</v>
      </c>
      <c r="J72" s="74">
        <v>4.572614131981835</v>
      </c>
      <c r="K72" s="59">
        <v>0</v>
      </c>
      <c r="L72" s="60">
        <v>0</v>
      </c>
      <c r="M72" s="59">
        <v>9.389890817693475</v>
      </c>
      <c r="N72" s="79">
        <v>1.9574944071588367</v>
      </c>
      <c r="O72" s="58">
        <v>1.4344262295081966</v>
      </c>
      <c r="P72" s="61">
        <v>0</v>
      </c>
      <c r="Q72" s="1">
        <v>1.4344262295081966</v>
      </c>
      <c r="R72" s="1">
        <v>0</v>
      </c>
      <c r="S72" s="1" t="str">
        <f>VLOOKUP(F72,'7)Transmission Capacity - App G'!$C$7:$M$23,11,FALSE)</f>
        <v xml:space="preserve">Connections Reform </v>
      </c>
    </row>
    <row r="73" spans="2:19" ht="15" x14ac:dyDescent="0.25">
      <c r="B73" s="6" t="s">
        <v>78</v>
      </c>
      <c r="C73" s="6" t="s">
        <v>471</v>
      </c>
      <c r="D73" s="6" t="s">
        <v>47</v>
      </c>
      <c r="E73" s="6" t="s">
        <v>47</v>
      </c>
      <c r="F73" s="6" t="s">
        <v>487</v>
      </c>
      <c r="G73" s="6">
        <v>331301</v>
      </c>
      <c r="H73" s="62">
        <v>437023</v>
      </c>
      <c r="I73" s="63">
        <v>630</v>
      </c>
      <c r="J73" s="74">
        <v>7.2018672578713909</v>
      </c>
      <c r="K73" s="59">
        <v>9.5315906335747798</v>
      </c>
      <c r="L73" s="60">
        <v>14.721590633574781</v>
      </c>
      <c r="M73" s="59">
        <v>31.208816925410062</v>
      </c>
      <c r="N73" s="79">
        <v>16.44650977263662</v>
      </c>
      <c r="O73" s="58">
        <v>11.999825378346918</v>
      </c>
      <c r="P73" s="61">
        <v>14.721590633574781</v>
      </c>
      <c r="Q73" s="1">
        <v>12.114764716734182</v>
      </c>
      <c r="R73" s="1">
        <v>12.978100757142448</v>
      </c>
      <c r="S73" s="1" t="str">
        <f>VLOOKUP(F73,'7)Transmission Capacity - App G'!$C$7:$M$23,11,FALSE)</f>
        <v xml:space="preserve">Connections Reform </v>
      </c>
    </row>
    <row r="74" spans="2:19" ht="15" x14ac:dyDescent="0.25">
      <c r="B74" s="6" t="s">
        <v>79</v>
      </c>
      <c r="C74" s="6" t="s">
        <v>471</v>
      </c>
      <c r="D74" s="6" t="s">
        <v>322</v>
      </c>
      <c r="E74" s="6" t="s">
        <v>322</v>
      </c>
      <c r="F74" s="6" t="s">
        <v>415</v>
      </c>
      <c r="G74" s="6">
        <v>384852</v>
      </c>
      <c r="H74" s="62">
        <v>397718</v>
      </c>
      <c r="I74" s="63">
        <v>630</v>
      </c>
      <c r="J74" s="74">
        <v>7.2018672578713909</v>
      </c>
      <c r="K74" s="59">
        <v>0</v>
      </c>
      <c r="L74" s="60">
        <v>9.190965760199532</v>
      </c>
      <c r="M74" s="59">
        <v>11.217948717948717</v>
      </c>
      <c r="N74" s="79">
        <v>1.9574944071588367</v>
      </c>
      <c r="O74" s="58">
        <v>1.4344262295081966</v>
      </c>
      <c r="P74" s="61">
        <v>9.190965760199532</v>
      </c>
      <c r="Q74" s="1">
        <v>1.4344262295081966</v>
      </c>
      <c r="R74" s="1">
        <v>0</v>
      </c>
      <c r="S74" s="1" t="str">
        <f>VLOOKUP(F74,'7)Transmission Capacity - App G'!$C$7:$M$23,11,FALSE)</f>
        <v xml:space="preserve">Connections Reform </v>
      </c>
    </row>
    <row r="75" spans="2:19" ht="15" x14ac:dyDescent="0.25">
      <c r="B75" s="6" t="s">
        <v>80</v>
      </c>
      <c r="C75" s="6" t="s">
        <v>471</v>
      </c>
      <c r="D75" s="6" t="s">
        <v>80</v>
      </c>
      <c r="E75" s="6" t="s">
        <v>80</v>
      </c>
      <c r="F75" s="6" t="s">
        <v>414</v>
      </c>
      <c r="G75" s="6">
        <v>389161</v>
      </c>
      <c r="H75" s="62">
        <v>403872</v>
      </c>
      <c r="I75" s="63">
        <v>400</v>
      </c>
      <c r="J75" s="74">
        <v>4.572614131981835</v>
      </c>
      <c r="K75" s="59">
        <v>4.2489292611529379</v>
      </c>
      <c r="L75" s="60">
        <v>4.2489292611529379</v>
      </c>
      <c r="M75" s="59">
        <v>25.257747171667493</v>
      </c>
      <c r="N75" s="79">
        <v>4.0964499401675321</v>
      </c>
      <c r="O75" s="58">
        <v>2.9888824214202572</v>
      </c>
      <c r="P75" s="61">
        <v>4.2489292611529379</v>
      </c>
      <c r="Q75" s="1">
        <v>1.3649180327868842</v>
      </c>
      <c r="R75" s="1">
        <v>0</v>
      </c>
      <c r="S75" s="1" t="str">
        <f>VLOOKUP(F75,'7)Transmission Capacity - App G'!$C$7:$M$23,11,FALSE)</f>
        <v xml:space="preserve">Connections Reform </v>
      </c>
    </row>
    <row r="76" spans="2:19" ht="15" x14ac:dyDescent="0.25">
      <c r="B76" s="6" t="s">
        <v>81</v>
      </c>
      <c r="C76" s="6" t="s">
        <v>471</v>
      </c>
      <c r="D76" s="6" t="s">
        <v>397</v>
      </c>
      <c r="E76" s="6" t="s">
        <v>397</v>
      </c>
      <c r="F76" s="6" t="s">
        <v>418</v>
      </c>
      <c r="G76" s="6">
        <v>380280</v>
      </c>
      <c r="H76" s="62">
        <v>411215</v>
      </c>
      <c r="I76" s="63">
        <v>600</v>
      </c>
      <c r="J76" s="74">
        <v>6.8589211979727542</v>
      </c>
      <c r="K76" s="59">
        <v>2.7221948462138457</v>
      </c>
      <c r="L76" s="60">
        <v>8.0421948462138459</v>
      </c>
      <c r="M76" s="59">
        <v>11.217948717948717</v>
      </c>
      <c r="N76" s="79">
        <v>1.9574944071588367</v>
      </c>
      <c r="O76" s="58">
        <v>1.4344262295081966</v>
      </c>
      <c r="P76" s="61">
        <v>8.0421948462138459</v>
      </c>
      <c r="Q76" s="1">
        <v>1.4344262295081966</v>
      </c>
      <c r="R76" s="1">
        <v>8.4761192119380055</v>
      </c>
      <c r="S76" s="1" t="str">
        <f>VLOOKUP(F76,'7)Transmission Capacity - App G'!$C$7:$M$23,11,FALSE)</f>
        <v xml:space="preserve">Connections Reform </v>
      </c>
    </row>
    <row r="77" spans="2:19" ht="15" x14ac:dyDescent="0.25">
      <c r="B77" s="6" t="s">
        <v>82</v>
      </c>
      <c r="C77" s="6" t="s">
        <v>471</v>
      </c>
      <c r="D77" s="6" t="s">
        <v>129</v>
      </c>
      <c r="E77" s="6" t="s">
        <v>129</v>
      </c>
      <c r="F77" s="6" t="s">
        <v>418</v>
      </c>
      <c r="G77" s="6">
        <v>383499</v>
      </c>
      <c r="H77" s="62">
        <v>398634</v>
      </c>
      <c r="I77" s="63">
        <v>630</v>
      </c>
      <c r="J77" s="74">
        <v>7.2018672578713909</v>
      </c>
      <c r="K77" s="59">
        <v>0</v>
      </c>
      <c r="L77" s="60">
        <v>0</v>
      </c>
      <c r="M77" s="59">
        <v>7</v>
      </c>
      <c r="N77" s="79">
        <v>1.9574944071588367</v>
      </c>
      <c r="O77" s="58">
        <v>1.4344262295081966</v>
      </c>
      <c r="P77" s="61">
        <v>0</v>
      </c>
      <c r="Q77" s="1">
        <v>1.4344262295081966</v>
      </c>
      <c r="R77" s="1">
        <v>0</v>
      </c>
      <c r="S77" s="1" t="str">
        <f>VLOOKUP(F77,'7)Transmission Capacity - App G'!$C$7:$M$23,11,FALSE)</f>
        <v xml:space="preserve">Connections Reform </v>
      </c>
    </row>
    <row r="78" spans="2:19" ht="15" x14ac:dyDescent="0.25">
      <c r="B78" s="6" t="s">
        <v>83</v>
      </c>
      <c r="C78" s="6" t="s">
        <v>471</v>
      </c>
      <c r="D78" s="6" t="s">
        <v>390</v>
      </c>
      <c r="E78" s="6" t="s">
        <v>390</v>
      </c>
      <c r="F78" s="6" t="s">
        <v>417</v>
      </c>
      <c r="G78" s="6">
        <v>375542</v>
      </c>
      <c r="H78" s="62">
        <v>394453</v>
      </c>
      <c r="I78" s="63">
        <v>630</v>
      </c>
      <c r="J78" s="74">
        <v>7.2018672578713909</v>
      </c>
      <c r="K78" s="59">
        <v>1.0980940303197926</v>
      </c>
      <c r="L78" s="60">
        <v>11.998094030319791</v>
      </c>
      <c r="M78" s="59">
        <v>11.217948717948717</v>
      </c>
      <c r="N78" s="79">
        <v>1.9574944071588367</v>
      </c>
      <c r="O78" s="58">
        <v>1.4344262295081966</v>
      </c>
      <c r="P78" s="61">
        <v>11.217948717948717</v>
      </c>
      <c r="Q78" s="1">
        <v>1.4344262295081966</v>
      </c>
      <c r="R78" s="1">
        <v>11.217948717948717</v>
      </c>
      <c r="S78" s="1" t="str">
        <f>VLOOKUP(F78,'7)Transmission Capacity - App G'!$C$7:$M$23,11,FALSE)</f>
        <v xml:space="preserve">Connections Reform </v>
      </c>
    </row>
    <row r="79" spans="2:19" ht="15" x14ac:dyDescent="0.25">
      <c r="B79" s="6" t="s">
        <v>84</v>
      </c>
      <c r="C79" s="6" t="s">
        <v>472</v>
      </c>
      <c r="D79" s="6" t="s">
        <v>389</v>
      </c>
      <c r="E79" s="55" t="s">
        <v>36</v>
      </c>
      <c r="F79" s="6" t="s">
        <v>486</v>
      </c>
      <c r="G79" s="6">
        <v>319188</v>
      </c>
      <c r="H79" s="62">
        <v>470003</v>
      </c>
      <c r="I79" s="63">
        <v>800</v>
      </c>
      <c r="J79" s="74">
        <v>15.242047106606121</v>
      </c>
      <c r="K79" s="59">
        <v>7.4929750103265143</v>
      </c>
      <c r="L79" s="60">
        <v>14.892975010326513</v>
      </c>
      <c r="M79" s="59">
        <v>30.251923810111908</v>
      </c>
      <c r="N79" s="79">
        <v>10.071929824561405</v>
      </c>
      <c r="O79" s="58">
        <v>7.2388942774005827</v>
      </c>
      <c r="P79" s="61">
        <v>14.892975010326513</v>
      </c>
      <c r="Q79" s="1">
        <v>7.3075654704170701</v>
      </c>
      <c r="R79" s="1">
        <v>14.675329235334267</v>
      </c>
      <c r="S79" s="1" t="str">
        <f>VLOOKUP(F79,'7)Transmission Capacity - App G'!$C$7:$M$23,11,FALSE)</f>
        <v xml:space="preserve">Connections Reform </v>
      </c>
    </row>
    <row r="80" spans="2:19" ht="15" x14ac:dyDescent="0.25">
      <c r="B80" s="6" t="s">
        <v>85</v>
      </c>
      <c r="C80" s="6" t="s">
        <v>471</v>
      </c>
      <c r="D80" s="6" t="s">
        <v>396</v>
      </c>
      <c r="E80" s="6" t="s">
        <v>396</v>
      </c>
      <c r="F80" s="6" t="s">
        <v>420</v>
      </c>
      <c r="G80" s="6">
        <v>387062</v>
      </c>
      <c r="H80" s="62">
        <v>389054</v>
      </c>
      <c r="I80" s="63">
        <v>630</v>
      </c>
      <c r="J80" s="74">
        <v>7.2018672578713909</v>
      </c>
      <c r="K80" s="59">
        <v>0</v>
      </c>
      <c r="L80" s="60">
        <v>2.7549485801517868</v>
      </c>
      <c r="M80" s="59">
        <v>21.39748557202595</v>
      </c>
      <c r="N80" s="79">
        <v>10.779736737136018</v>
      </c>
      <c r="O80" s="58">
        <v>7.8651920838183935</v>
      </c>
      <c r="P80" s="61">
        <v>2.7549485801517868</v>
      </c>
      <c r="Q80" s="1">
        <v>8.0328434593294773</v>
      </c>
      <c r="R80" s="1">
        <v>8.3048422042424441</v>
      </c>
      <c r="S80" s="1" t="str">
        <f>VLOOKUP(F80,'7)Transmission Capacity - App G'!$C$7:$M$23,11,FALSE)</f>
        <v xml:space="preserve">Connections Reform </v>
      </c>
    </row>
    <row r="81" spans="2:19" ht="15" x14ac:dyDescent="0.25">
      <c r="B81" s="6" t="s">
        <v>86</v>
      </c>
      <c r="C81" s="6" t="s">
        <v>472</v>
      </c>
      <c r="D81" s="6" t="s">
        <v>396</v>
      </c>
      <c r="E81" s="6" t="s">
        <v>396</v>
      </c>
      <c r="F81" s="6" t="s">
        <v>420</v>
      </c>
      <c r="G81" s="6">
        <v>387386</v>
      </c>
      <c r="H81" s="62">
        <v>386308</v>
      </c>
      <c r="I81" s="63">
        <v>630</v>
      </c>
      <c r="J81" s="74">
        <v>12.00311209645232</v>
      </c>
      <c r="K81" s="59">
        <v>3.7979023626094879</v>
      </c>
      <c r="L81" s="60">
        <v>8.4349023626094883</v>
      </c>
      <c r="M81" s="59">
        <v>31.027454037994275</v>
      </c>
      <c r="N81" s="79">
        <v>12.915114709851553</v>
      </c>
      <c r="O81" s="58">
        <v>9.2823472356935017</v>
      </c>
      <c r="P81" s="61">
        <v>8.4349023626094883</v>
      </c>
      <c r="Q81" s="1">
        <v>9.2690591658583905</v>
      </c>
      <c r="R81" s="1">
        <v>12.90364593743919</v>
      </c>
      <c r="S81" s="1" t="str">
        <f>VLOOKUP(F81,'7)Transmission Capacity - App G'!$C$7:$M$23,11,FALSE)</f>
        <v xml:space="preserve">Connections Reform </v>
      </c>
    </row>
    <row r="82" spans="2:19" ht="15" x14ac:dyDescent="0.25">
      <c r="B82" s="6" t="s">
        <v>87</v>
      </c>
      <c r="C82" s="6" t="s">
        <v>471</v>
      </c>
      <c r="D82" s="6" t="s">
        <v>400</v>
      </c>
      <c r="E82" s="6" t="s">
        <v>400</v>
      </c>
      <c r="F82" s="6" t="s">
        <v>418</v>
      </c>
      <c r="G82" s="6">
        <v>383606</v>
      </c>
      <c r="H82" s="62">
        <v>402218</v>
      </c>
      <c r="I82" s="63">
        <v>400</v>
      </c>
      <c r="J82" s="74">
        <v>4.572614131981835</v>
      </c>
      <c r="K82" s="59">
        <v>2.1036112790685806</v>
      </c>
      <c r="L82" s="60">
        <v>2.1036112790685806</v>
      </c>
      <c r="M82" s="59">
        <v>22.164145237994141</v>
      </c>
      <c r="N82" s="79">
        <v>15.174631033107298</v>
      </c>
      <c r="O82" s="58">
        <v>11.071827706635624</v>
      </c>
      <c r="P82" s="61">
        <v>2.1036112790685806</v>
      </c>
      <c r="Q82" s="1">
        <v>11.163901292706361</v>
      </c>
      <c r="R82" s="1">
        <v>2.7038616044753887</v>
      </c>
      <c r="S82" s="1" t="str">
        <f>VLOOKUP(F82,'7)Transmission Capacity - App G'!$C$7:$M$23,11,FALSE)</f>
        <v xml:space="preserve">Connections Reform </v>
      </c>
    </row>
    <row r="83" spans="2:19" ht="15" x14ac:dyDescent="0.25">
      <c r="B83" s="6" t="s">
        <v>88</v>
      </c>
      <c r="C83" s="6" t="s">
        <v>471</v>
      </c>
      <c r="D83" s="6" t="s">
        <v>401</v>
      </c>
      <c r="E83" s="6" t="s">
        <v>401</v>
      </c>
      <c r="F83" s="6" t="s">
        <v>413</v>
      </c>
      <c r="G83" s="6">
        <v>381030</v>
      </c>
      <c r="H83" s="62">
        <v>396165</v>
      </c>
      <c r="I83" s="63">
        <v>630</v>
      </c>
      <c r="J83" s="74">
        <v>7.2018672578713909</v>
      </c>
      <c r="K83" s="59">
        <v>0</v>
      </c>
      <c r="L83" s="60">
        <v>3.3717020597606613</v>
      </c>
      <c r="M83" s="59">
        <v>25.839034659990865</v>
      </c>
      <c r="N83" s="79">
        <v>9.5490227363382552</v>
      </c>
      <c r="O83" s="58">
        <v>6.96722933643772</v>
      </c>
      <c r="P83" s="61">
        <v>3.3717020597606613</v>
      </c>
      <c r="Q83" s="1">
        <v>5.9831243420221796</v>
      </c>
      <c r="R83" s="1">
        <v>2.954312594314807</v>
      </c>
      <c r="S83" s="1" t="str">
        <f>VLOOKUP(F83,'7)Transmission Capacity - App G'!$C$7:$M$23,11,FALSE)</f>
        <v xml:space="preserve">Connections Reform </v>
      </c>
    </row>
    <row r="84" spans="2:19" ht="15" x14ac:dyDescent="0.25">
      <c r="B84" s="6" t="s">
        <v>89</v>
      </c>
      <c r="C84" s="6" t="s">
        <v>471</v>
      </c>
      <c r="D84" s="6" t="s">
        <v>401</v>
      </c>
      <c r="E84" s="6" t="s">
        <v>401</v>
      </c>
      <c r="F84" s="6" t="s">
        <v>413</v>
      </c>
      <c r="G84" s="6">
        <v>381040</v>
      </c>
      <c r="H84" s="62">
        <v>396175</v>
      </c>
      <c r="I84" s="63">
        <v>630</v>
      </c>
      <c r="J84" s="74">
        <v>7.2018672578713909</v>
      </c>
      <c r="K84" s="59">
        <v>8.0071216345315293</v>
      </c>
      <c r="L84" s="60">
        <v>13.063481876924884</v>
      </c>
      <c r="M84" s="59">
        <v>18.56388277754586</v>
      </c>
      <c r="N84" s="79">
        <v>18.56388277754586</v>
      </c>
      <c r="O84" s="58">
        <v>17.1186263096624</v>
      </c>
      <c r="P84" s="61">
        <v>13.063481876924884</v>
      </c>
      <c r="Q84" s="1">
        <v>17.154009147237467</v>
      </c>
      <c r="R84" s="1">
        <v>12.612931078398635</v>
      </c>
      <c r="S84" s="1" t="str">
        <f>VLOOKUP(F84,'7)Transmission Capacity - App G'!$C$7:$M$23,11,FALSE)</f>
        <v xml:space="preserve">Connections Reform </v>
      </c>
    </row>
    <row r="85" spans="2:19" ht="15" x14ac:dyDescent="0.25">
      <c r="B85" s="6" t="s">
        <v>90</v>
      </c>
      <c r="C85" s="6" t="s">
        <v>472</v>
      </c>
      <c r="D85" s="6" t="s">
        <v>375</v>
      </c>
      <c r="E85" s="6" t="s">
        <v>375</v>
      </c>
      <c r="F85" s="6" t="s">
        <v>487</v>
      </c>
      <c r="G85" s="6">
        <v>358658</v>
      </c>
      <c r="H85" s="62">
        <v>417041</v>
      </c>
      <c r="I85" s="63">
        <v>800</v>
      </c>
      <c r="J85" s="74">
        <v>15.242047106606121</v>
      </c>
      <c r="K85" s="59">
        <v>0</v>
      </c>
      <c r="L85" s="60">
        <v>0</v>
      </c>
      <c r="M85" s="59">
        <v>24.223753773510936</v>
      </c>
      <c r="N85" s="79">
        <v>13.299460188933875</v>
      </c>
      <c r="O85" s="58">
        <v>9.5585838991270631</v>
      </c>
      <c r="P85" s="61">
        <v>0</v>
      </c>
      <c r="Q85" s="1">
        <v>5.1052631578947114</v>
      </c>
      <c r="R85" s="1">
        <v>5.0491660081191281</v>
      </c>
      <c r="S85" s="1" t="str">
        <f>VLOOKUP(F85,'7)Transmission Capacity - App G'!$C$7:$M$23,11,FALSE)</f>
        <v xml:space="preserve">Connections Reform </v>
      </c>
    </row>
    <row r="86" spans="2:19" ht="15" x14ac:dyDescent="0.25">
      <c r="B86" s="6" t="s">
        <v>91</v>
      </c>
      <c r="C86" s="6" t="s">
        <v>471</v>
      </c>
      <c r="D86" s="6" t="s">
        <v>349</v>
      </c>
      <c r="E86" s="6" t="s">
        <v>349</v>
      </c>
      <c r="F86" s="6" t="s">
        <v>413</v>
      </c>
      <c r="G86" s="6">
        <v>381411</v>
      </c>
      <c r="H86" s="62">
        <v>393754</v>
      </c>
      <c r="I86" s="63">
        <v>400</v>
      </c>
      <c r="J86" s="74">
        <v>4.572614131981835</v>
      </c>
      <c r="K86" s="59">
        <v>5.4598123884872107</v>
      </c>
      <c r="L86" s="60">
        <v>11.459812388487212</v>
      </c>
      <c r="M86" s="59">
        <v>11.051999999999964</v>
      </c>
      <c r="N86" s="79">
        <v>1.9574944071588367</v>
      </c>
      <c r="O86" s="58">
        <v>1.4344262295081966</v>
      </c>
      <c r="P86" s="61">
        <v>11.051999999999964</v>
      </c>
      <c r="Q86" s="1">
        <v>1.4344262295081966</v>
      </c>
      <c r="R86" s="1">
        <v>9.1199957731966403</v>
      </c>
      <c r="S86" s="1" t="str">
        <f>VLOOKUP(F86,'7)Transmission Capacity - App G'!$C$7:$M$23,11,FALSE)</f>
        <v xml:space="preserve">Connections Reform </v>
      </c>
    </row>
    <row r="87" spans="2:19" ht="15" x14ac:dyDescent="0.25">
      <c r="B87" s="6" t="s">
        <v>92</v>
      </c>
      <c r="C87" s="6" t="s">
        <v>471</v>
      </c>
      <c r="D87" s="6" t="s">
        <v>402</v>
      </c>
      <c r="E87" s="6" t="s">
        <v>402</v>
      </c>
      <c r="F87" s="6" t="s">
        <v>255</v>
      </c>
      <c r="G87" s="6">
        <v>374687</v>
      </c>
      <c r="H87" s="62">
        <v>428919</v>
      </c>
      <c r="I87" s="63">
        <v>800</v>
      </c>
      <c r="J87" s="74">
        <v>9.1452282639636699</v>
      </c>
      <c r="K87" s="59">
        <v>5.8561277542649419</v>
      </c>
      <c r="L87" s="60">
        <v>12.656127754264942</v>
      </c>
      <c r="M87" s="59">
        <v>13.911665435624638</v>
      </c>
      <c r="N87" s="79">
        <v>13.911665435624638</v>
      </c>
      <c r="O87" s="58">
        <v>13.911665435624638</v>
      </c>
      <c r="P87" s="61">
        <v>12.656127754264942</v>
      </c>
      <c r="Q87" s="1">
        <v>7.0436065573770463</v>
      </c>
      <c r="R87" s="1">
        <v>11.291612407704868</v>
      </c>
      <c r="S87" s="1" t="str">
        <f>VLOOKUP(F87,'7)Transmission Capacity - App G'!$C$7:$M$23,11,FALSE)</f>
        <v xml:space="preserve">Connections Reform </v>
      </c>
    </row>
    <row r="88" spans="2:19" ht="15" x14ac:dyDescent="0.25">
      <c r="B88" s="6" t="s">
        <v>614</v>
      </c>
      <c r="C88" s="6">
        <v>6.6</v>
      </c>
      <c r="D88" s="6" t="s">
        <v>615</v>
      </c>
      <c r="E88" s="6" t="s">
        <v>213</v>
      </c>
      <c r="F88" s="6" t="s">
        <v>420</v>
      </c>
      <c r="G88" s="6">
        <v>384365</v>
      </c>
      <c r="H88" s="62">
        <v>397285</v>
      </c>
      <c r="I88" s="63">
        <v>630</v>
      </c>
      <c r="J88" s="74">
        <v>7.2</v>
      </c>
      <c r="K88" s="59">
        <v>0</v>
      </c>
      <c r="L88" s="60">
        <v>17.216964006386959</v>
      </c>
      <c r="M88" s="59">
        <v>24.203516314735545</v>
      </c>
      <c r="N88" s="79">
        <v>11.328599920223375</v>
      </c>
      <c r="O88" s="58">
        <v>8.2656577415599539</v>
      </c>
      <c r="P88" s="61">
        <v>17.216964006386959</v>
      </c>
    </row>
    <row r="89" spans="2:19" ht="15" x14ac:dyDescent="0.25">
      <c r="B89" s="6" t="s">
        <v>93</v>
      </c>
      <c r="C89" s="6" t="s">
        <v>471</v>
      </c>
      <c r="D89" s="6" t="s">
        <v>44</v>
      </c>
      <c r="E89" s="6" t="s">
        <v>44</v>
      </c>
      <c r="F89" s="6" t="s">
        <v>487</v>
      </c>
      <c r="G89" s="6">
        <v>369051</v>
      </c>
      <c r="H89" s="62">
        <v>429883</v>
      </c>
      <c r="I89" s="63">
        <v>400</v>
      </c>
      <c r="J89" s="74">
        <v>4.572614131981835</v>
      </c>
      <c r="K89" s="59">
        <v>5.0176368959348991</v>
      </c>
      <c r="L89" s="60">
        <v>9.6546368959348996</v>
      </c>
      <c r="M89" s="59">
        <v>30.850310472006683</v>
      </c>
      <c r="N89" s="79">
        <v>12.655444754686874</v>
      </c>
      <c r="O89" s="58">
        <v>9.2337601862630958</v>
      </c>
      <c r="P89" s="61">
        <v>9.6546368959348996</v>
      </c>
      <c r="Q89" s="1">
        <v>2.9125320877850798</v>
      </c>
      <c r="R89" s="1">
        <v>3.9898604380723128</v>
      </c>
      <c r="S89" s="1" t="str">
        <f>VLOOKUP(F89,'7)Transmission Capacity - App G'!$C$7:$M$23,11,FALSE)</f>
        <v xml:space="preserve">Connections Reform </v>
      </c>
    </row>
    <row r="90" spans="2:19" ht="15" x14ac:dyDescent="0.25">
      <c r="B90" s="6" t="s">
        <v>94</v>
      </c>
      <c r="C90" s="6" t="s">
        <v>472</v>
      </c>
      <c r="D90" s="6" t="s">
        <v>202</v>
      </c>
      <c r="E90" s="6" t="s">
        <v>202</v>
      </c>
      <c r="F90" s="6" t="s">
        <v>419</v>
      </c>
      <c r="G90" s="6">
        <v>355872</v>
      </c>
      <c r="H90" s="62">
        <v>466268</v>
      </c>
      <c r="I90" s="63">
        <v>630</v>
      </c>
      <c r="J90" s="74">
        <v>12.00311209645232</v>
      </c>
      <c r="K90" s="59">
        <v>0</v>
      </c>
      <c r="L90" s="60">
        <v>0</v>
      </c>
      <c r="M90" s="59">
        <v>8.1667139790945615</v>
      </c>
      <c r="N90" s="79">
        <v>1.9574944071588367</v>
      </c>
      <c r="O90" s="58">
        <v>1.4344262295081966</v>
      </c>
      <c r="P90" s="61">
        <v>0</v>
      </c>
      <c r="Q90" s="1">
        <v>1.5150819672131133</v>
      </c>
      <c r="R90" s="1">
        <v>3.7068141491809552</v>
      </c>
      <c r="S90" s="1" t="str">
        <f>VLOOKUP(F90,'7)Transmission Capacity - App G'!$C$7:$M$23,11,FALSE)</f>
        <v xml:space="preserve">Connections Reform </v>
      </c>
    </row>
    <row r="91" spans="2:19" ht="15" x14ac:dyDescent="0.25">
      <c r="B91" s="6" t="s">
        <v>95</v>
      </c>
      <c r="C91" s="6" t="s">
        <v>471</v>
      </c>
      <c r="D91" s="6" t="s">
        <v>402</v>
      </c>
      <c r="E91" s="6" t="s">
        <v>402</v>
      </c>
      <c r="F91" s="6" t="s">
        <v>255</v>
      </c>
      <c r="G91" s="6">
        <v>374632</v>
      </c>
      <c r="H91" s="62">
        <v>430529</v>
      </c>
      <c r="I91" s="63">
        <v>630</v>
      </c>
      <c r="J91" s="74">
        <v>7.2018672578713909</v>
      </c>
      <c r="K91" s="59">
        <v>11.397503171285972</v>
      </c>
      <c r="L91" s="60">
        <v>19.077503171285972</v>
      </c>
      <c r="M91" s="59">
        <v>25.370823103571865</v>
      </c>
      <c r="N91" s="79">
        <v>10.750937375349023</v>
      </c>
      <c r="O91" s="58">
        <v>7.8441792782305022</v>
      </c>
      <c r="P91" s="61">
        <v>19.077503171285972</v>
      </c>
      <c r="Q91" s="1">
        <v>7.0436065573770463</v>
      </c>
      <c r="R91" s="1">
        <v>19.305842578265576</v>
      </c>
      <c r="S91" s="1" t="str">
        <f>VLOOKUP(F91,'7)Transmission Capacity - App G'!$C$7:$M$23,11,FALSE)</f>
        <v xml:space="preserve">Connections Reform </v>
      </c>
    </row>
    <row r="92" spans="2:19" ht="15" x14ac:dyDescent="0.25">
      <c r="B92" s="6" t="s">
        <v>96</v>
      </c>
      <c r="C92" s="6" t="s">
        <v>471</v>
      </c>
      <c r="D92" s="6" t="s">
        <v>42</v>
      </c>
      <c r="E92" s="6" t="s">
        <v>42</v>
      </c>
      <c r="F92" s="6" t="s">
        <v>487</v>
      </c>
      <c r="G92" s="6">
        <v>332286</v>
      </c>
      <c r="H92" s="62">
        <v>443104</v>
      </c>
      <c r="I92" s="63">
        <v>630</v>
      </c>
      <c r="J92" s="74">
        <v>7.2018672578713909</v>
      </c>
      <c r="K92" s="59">
        <v>5.8873081041338171</v>
      </c>
      <c r="L92" s="60">
        <v>9.3873081041338171</v>
      </c>
      <c r="M92" s="59">
        <v>11.217948717948717</v>
      </c>
      <c r="N92" s="79">
        <v>1.9574944071588367</v>
      </c>
      <c r="O92" s="58">
        <v>1.4344262295081966</v>
      </c>
      <c r="P92" s="61">
        <v>9.3873081041338171</v>
      </c>
      <c r="Q92" s="1">
        <v>1.4344262295081966</v>
      </c>
      <c r="R92" s="1">
        <v>7.863104547254764</v>
      </c>
      <c r="S92" s="1" t="str">
        <f>VLOOKUP(F92,'7)Transmission Capacity - App G'!$C$7:$M$23,11,FALSE)</f>
        <v xml:space="preserve">Connections Reform </v>
      </c>
    </row>
    <row r="93" spans="2:19" ht="15" x14ac:dyDescent="0.25">
      <c r="B93" s="6" t="s">
        <v>97</v>
      </c>
      <c r="C93" s="6" t="s">
        <v>472</v>
      </c>
      <c r="D93" s="6" t="s">
        <v>398</v>
      </c>
      <c r="E93" s="6" t="s">
        <v>398</v>
      </c>
      <c r="F93" s="6" t="s">
        <v>418</v>
      </c>
      <c r="G93" s="6">
        <v>379289</v>
      </c>
      <c r="H93" s="62">
        <v>403073</v>
      </c>
      <c r="I93" s="63">
        <v>630</v>
      </c>
      <c r="J93" s="74">
        <v>12.00311209645232</v>
      </c>
      <c r="K93" s="59">
        <v>0</v>
      </c>
      <c r="L93" s="60">
        <v>9.0005999415043743</v>
      </c>
      <c r="M93" s="59">
        <v>7</v>
      </c>
      <c r="N93" s="79">
        <v>1.9574944071588367</v>
      </c>
      <c r="O93" s="58">
        <v>1.4344262295081966</v>
      </c>
      <c r="P93" s="61">
        <v>7</v>
      </c>
      <c r="Q93" s="1">
        <v>1.4344262295081966</v>
      </c>
      <c r="R93" s="1">
        <v>4.760479340238799</v>
      </c>
      <c r="S93" s="1" t="str">
        <f>VLOOKUP(F93,'7)Transmission Capacity - App G'!$C$7:$M$23,11,FALSE)</f>
        <v xml:space="preserve">Connections Reform </v>
      </c>
    </row>
    <row r="94" spans="2:19" ht="15" x14ac:dyDescent="0.25">
      <c r="B94" s="6" t="s">
        <v>98</v>
      </c>
      <c r="C94" s="6" t="s">
        <v>471</v>
      </c>
      <c r="D94" s="6" t="s">
        <v>239</v>
      </c>
      <c r="E94" s="6" t="s">
        <v>239</v>
      </c>
      <c r="F94" s="6" t="s">
        <v>255</v>
      </c>
      <c r="G94" s="6">
        <v>386638</v>
      </c>
      <c r="H94" s="62">
        <v>437064</v>
      </c>
      <c r="I94" s="63">
        <v>630</v>
      </c>
      <c r="J94" s="74">
        <v>7.2018672578713909</v>
      </c>
      <c r="K94" s="59">
        <v>9.9228676171201045</v>
      </c>
      <c r="L94" s="60">
        <v>19.596732754567736</v>
      </c>
      <c r="M94" s="59">
        <v>0</v>
      </c>
      <c r="N94" s="79">
        <v>0</v>
      </c>
      <c r="O94" s="58">
        <v>0</v>
      </c>
      <c r="P94" s="61">
        <v>0</v>
      </c>
      <c r="Q94" s="1">
        <v>0</v>
      </c>
      <c r="R94" s="1">
        <v>0</v>
      </c>
      <c r="S94" s="1" t="str">
        <f>VLOOKUP(F94,'7)Transmission Capacity - App G'!$C$7:$M$23,11,FALSE)</f>
        <v xml:space="preserve">Connections Reform </v>
      </c>
    </row>
    <row r="95" spans="2:19" ht="15" x14ac:dyDescent="0.25">
      <c r="B95" s="6" t="s">
        <v>99</v>
      </c>
      <c r="C95" s="6" t="s">
        <v>471</v>
      </c>
      <c r="D95" s="6" t="s">
        <v>402</v>
      </c>
      <c r="E95" s="6" t="s">
        <v>402</v>
      </c>
      <c r="F95" s="6" t="s">
        <v>255</v>
      </c>
      <c r="G95" s="6">
        <v>382462</v>
      </c>
      <c r="H95" s="62">
        <v>432232</v>
      </c>
      <c r="I95" s="63">
        <v>800</v>
      </c>
      <c r="J95" s="74">
        <v>9.1452282639636699</v>
      </c>
      <c r="K95" s="59">
        <v>5.052058926729039</v>
      </c>
      <c r="L95" s="60">
        <v>15.476957916870901</v>
      </c>
      <c r="M95" s="59">
        <v>43.227743413630094</v>
      </c>
      <c r="N95" s="79">
        <v>8.5666533705624275</v>
      </c>
      <c r="O95" s="58">
        <v>6.2504656577415618</v>
      </c>
      <c r="P95" s="61">
        <v>15.476957916870901</v>
      </c>
      <c r="Q95" s="1">
        <v>1.844985808920625</v>
      </c>
      <c r="R95" s="1">
        <v>13.183706096746977</v>
      </c>
      <c r="S95" s="1" t="str">
        <f>VLOOKUP(F95,'7)Transmission Capacity - App G'!$C$7:$M$23,11,FALSE)</f>
        <v xml:space="preserve">Connections Reform </v>
      </c>
    </row>
    <row r="96" spans="2:19" ht="15" x14ac:dyDescent="0.25">
      <c r="B96" s="6" t="s">
        <v>100</v>
      </c>
      <c r="C96" s="6" t="s">
        <v>472</v>
      </c>
      <c r="D96" s="6" t="s">
        <v>336</v>
      </c>
      <c r="E96" s="6" t="s">
        <v>336</v>
      </c>
      <c r="F96" s="6" t="s">
        <v>486</v>
      </c>
      <c r="G96" s="6">
        <v>329874</v>
      </c>
      <c r="H96" s="62">
        <v>497641</v>
      </c>
      <c r="I96" s="63">
        <v>400</v>
      </c>
      <c r="J96" s="74">
        <v>7.6210235533030604</v>
      </c>
      <c r="K96" s="59">
        <v>0</v>
      </c>
      <c r="L96" s="60">
        <v>0.83759368223101616</v>
      </c>
      <c r="M96" s="59">
        <v>4.6590703274130414</v>
      </c>
      <c r="N96" s="79">
        <v>4.6590703274130414</v>
      </c>
      <c r="O96" s="58">
        <v>4.6590703274130414</v>
      </c>
      <c r="P96" s="61">
        <v>0.83759368223101616</v>
      </c>
      <c r="Q96" s="1">
        <v>4.8516264808860496</v>
      </c>
      <c r="R96" s="1">
        <v>1.4302832054304573</v>
      </c>
      <c r="S96" s="1" t="str">
        <f>VLOOKUP(F96,'7)Transmission Capacity - App G'!$C$7:$M$23,11,FALSE)</f>
        <v xml:space="preserve">Connections Reform </v>
      </c>
    </row>
    <row r="97" spans="2:19" ht="15" x14ac:dyDescent="0.25">
      <c r="B97" s="6" t="s">
        <v>101</v>
      </c>
      <c r="C97" s="6" t="s">
        <v>471</v>
      </c>
      <c r="D97" s="6" t="s">
        <v>329</v>
      </c>
      <c r="E97" s="6" t="s">
        <v>329</v>
      </c>
      <c r="F97" s="6" t="s">
        <v>491</v>
      </c>
      <c r="G97" s="6">
        <v>333013</v>
      </c>
      <c r="H97" s="62">
        <v>446934</v>
      </c>
      <c r="I97" s="63">
        <v>630</v>
      </c>
      <c r="J97" s="74">
        <v>7.2018672578713909</v>
      </c>
      <c r="K97" s="59">
        <v>6.5778407842117552</v>
      </c>
      <c r="L97" s="60">
        <v>8.2148407842117557</v>
      </c>
      <c r="M97" s="59">
        <v>22.675191803335725</v>
      </c>
      <c r="N97" s="79">
        <v>5.0074990027921853</v>
      </c>
      <c r="O97" s="58">
        <v>3.6536088474970927</v>
      </c>
      <c r="P97" s="61">
        <v>8.2148407842117557</v>
      </c>
      <c r="Q97" s="1">
        <v>2.2960043251220821</v>
      </c>
      <c r="R97" s="1">
        <v>3.1319181576793191</v>
      </c>
      <c r="S97" s="1" t="str">
        <f>VLOOKUP(F97,'7)Transmission Capacity - App G'!$C$7:$M$23,11,FALSE)</f>
        <v xml:space="preserve">Connections Reform </v>
      </c>
    </row>
    <row r="98" spans="2:19" ht="15" x14ac:dyDescent="0.25">
      <c r="B98" s="6" t="s">
        <v>102</v>
      </c>
      <c r="C98" s="6" t="s">
        <v>472</v>
      </c>
      <c r="D98" s="6" t="s">
        <v>388</v>
      </c>
      <c r="E98" s="6" t="s">
        <v>388</v>
      </c>
      <c r="F98" s="6" t="s">
        <v>418</v>
      </c>
      <c r="G98" s="6">
        <v>371893</v>
      </c>
      <c r="H98" s="62">
        <v>413641</v>
      </c>
      <c r="I98" s="63">
        <v>630</v>
      </c>
      <c r="J98" s="74">
        <v>12.00311209645232</v>
      </c>
      <c r="K98" s="59">
        <v>5.7689088881346162</v>
      </c>
      <c r="L98" s="60">
        <v>10.068908888134617</v>
      </c>
      <c r="M98" s="59">
        <v>11.217948717948717</v>
      </c>
      <c r="N98" s="79">
        <v>1.9574944071588367</v>
      </c>
      <c r="O98" s="58">
        <v>1.4344262295081966</v>
      </c>
      <c r="P98" s="61">
        <v>10.068908888134617</v>
      </c>
      <c r="Q98" s="1">
        <v>1.4344262295081966</v>
      </c>
      <c r="R98" s="1">
        <v>8.158296653758633</v>
      </c>
      <c r="S98" s="1" t="str">
        <f>VLOOKUP(F98,'7)Transmission Capacity - App G'!$C$7:$M$23,11,FALSE)</f>
        <v xml:space="preserve">Connections Reform </v>
      </c>
    </row>
    <row r="99" spans="2:19" ht="15" x14ac:dyDescent="0.25">
      <c r="B99" s="6" t="s">
        <v>103</v>
      </c>
      <c r="C99" s="6" t="s">
        <v>471</v>
      </c>
      <c r="D99" s="6" t="s">
        <v>383</v>
      </c>
      <c r="E99" s="6" t="s">
        <v>383</v>
      </c>
      <c r="F99" s="6" t="s">
        <v>487</v>
      </c>
      <c r="G99" s="6">
        <v>353740</v>
      </c>
      <c r="H99" s="62">
        <v>430080</v>
      </c>
      <c r="I99" s="63">
        <v>630</v>
      </c>
      <c r="J99" s="74">
        <v>7.2018672578713909</v>
      </c>
      <c r="K99" s="59">
        <v>5.264380378772195</v>
      </c>
      <c r="L99" s="60">
        <v>9.4043803787721956</v>
      </c>
      <c r="M99" s="59">
        <v>11.217948717948717</v>
      </c>
      <c r="N99" s="79">
        <v>1.9574944071588367</v>
      </c>
      <c r="O99" s="58">
        <v>1.4344262295081966</v>
      </c>
      <c r="P99" s="61">
        <v>9.4043803787721956</v>
      </c>
      <c r="Q99" s="1">
        <v>1.4344262295081966</v>
      </c>
      <c r="R99" s="1">
        <v>9.0804342326236522</v>
      </c>
      <c r="S99" s="1" t="str">
        <f>VLOOKUP(F99,'7)Transmission Capacity - App G'!$C$7:$M$23,11,FALSE)</f>
        <v xml:space="preserve">Connections Reform </v>
      </c>
    </row>
    <row r="100" spans="2:19" ht="15" x14ac:dyDescent="0.25">
      <c r="B100" s="6" t="s">
        <v>104</v>
      </c>
      <c r="C100" s="6" t="s">
        <v>472</v>
      </c>
      <c r="D100" s="6" t="s">
        <v>351</v>
      </c>
      <c r="E100" s="6" t="s">
        <v>351</v>
      </c>
      <c r="F100" s="6" t="s">
        <v>418</v>
      </c>
      <c r="G100" s="6">
        <v>362706</v>
      </c>
      <c r="H100" s="62">
        <v>410859</v>
      </c>
      <c r="I100" s="63">
        <v>400</v>
      </c>
      <c r="J100" s="74">
        <v>12.0031120964523</v>
      </c>
      <c r="K100" s="59">
        <v>2.9244568907843345</v>
      </c>
      <c r="L100" s="60">
        <v>7.5614568907843349</v>
      </c>
      <c r="M100" s="59">
        <v>32.1918136949512</v>
      </c>
      <c r="N100" s="79">
        <v>7.0267206477732813</v>
      </c>
      <c r="O100" s="58">
        <v>5.0502424830261896</v>
      </c>
      <c r="P100" s="61">
        <v>7.5614568907843349</v>
      </c>
      <c r="Q100" s="1">
        <v>8.8852459016384389E-2</v>
      </c>
      <c r="R100" s="1">
        <v>0</v>
      </c>
      <c r="S100" s="1" t="str">
        <f>VLOOKUP(F100,'7)Transmission Capacity - App G'!$C$7:$M$23,11,FALSE)</f>
        <v xml:space="preserve">Connections Reform </v>
      </c>
    </row>
    <row r="101" spans="2:19" ht="15" x14ac:dyDescent="0.25">
      <c r="B101" s="6" t="s">
        <v>105</v>
      </c>
      <c r="C101" s="6" t="s">
        <v>472</v>
      </c>
      <c r="D101" s="6" t="s">
        <v>138</v>
      </c>
      <c r="E101" s="6" t="s">
        <v>138</v>
      </c>
      <c r="F101" s="6" t="s">
        <v>416</v>
      </c>
      <c r="G101" s="6">
        <v>365430</v>
      </c>
      <c r="H101" s="62">
        <v>395366</v>
      </c>
      <c r="I101" s="63">
        <v>400</v>
      </c>
      <c r="J101" s="74">
        <v>7.6210235533030604</v>
      </c>
      <c r="K101" s="59">
        <v>0</v>
      </c>
      <c r="L101" s="60">
        <v>0</v>
      </c>
      <c r="M101" s="59">
        <v>13.616981326872573</v>
      </c>
      <c r="N101" s="79">
        <v>9.4599552572706944</v>
      </c>
      <c r="O101" s="58">
        <v>6.9321311475409839</v>
      </c>
      <c r="P101" s="61">
        <v>0</v>
      </c>
      <c r="Q101" s="1">
        <v>0</v>
      </c>
      <c r="R101" s="1">
        <v>0</v>
      </c>
      <c r="S101" s="1" t="str">
        <f>VLOOKUP(F101,'7)Transmission Capacity - App G'!$C$7:$M$23,11,FALSE)</f>
        <v>N/A</v>
      </c>
    </row>
    <row r="102" spans="2:19" ht="15" x14ac:dyDescent="0.25">
      <c r="B102" s="6" t="s">
        <v>106</v>
      </c>
      <c r="C102" s="6" t="s">
        <v>472</v>
      </c>
      <c r="D102" s="6" t="s">
        <v>398</v>
      </c>
      <c r="E102" s="6" t="s">
        <v>398</v>
      </c>
      <c r="F102" s="6" t="s">
        <v>418</v>
      </c>
      <c r="G102" s="6">
        <v>369848</v>
      </c>
      <c r="H102" s="62">
        <v>404515</v>
      </c>
      <c r="I102" s="63">
        <v>630</v>
      </c>
      <c r="J102" s="74">
        <v>12.00311209645232</v>
      </c>
      <c r="K102" s="59">
        <v>0</v>
      </c>
      <c r="L102" s="60">
        <v>11.208317550661553</v>
      </c>
      <c r="M102" s="59">
        <v>7</v>
      </c>
      <c r="N102" s="79">
        <v>1.9574944071588367</v>
      </c>
      <c r="O102" s="58">
        <v>1.4344262295081966</v>
      </c>
      <c r="P102" s="61">
        <v>7</v>
      </c>
      <c r="Q102" s="1">
        <v>1.4344262295081966</v>
      </c>
      <c r="R102" s="1">
        <v>7</v>
      </c>
      <c r="S102" s="1" t="str">
        <f>VLOOKUP(F102,'7)Transmission Capacity - App G'!$C$7:$M$23,11,FALSE)</f>
        <v xml:space="preserve">Connections Reform </v>
      </c>
    </row>
    <row r="103" spans="2:19" ht="15" x14ac:dyDescent="0.25">
      <c r="B103" s="6" t="s">
        <v>107</v>
      </c>
      <c r="C103" s="6" t="s">
        <v>472</v>
      </c>
      <c r="D103" s="6" t="s">
        <v>336</v>
      </c>
      <c r="E103" s="6" t="s">
        <v>336</v>
      </c>
      <c r="F103" s="6" t="s">
        <v>486</v>
      </c>
      <c r="G103" s="6">
        <v>323582</v>
      </c>
      <c r="H103" s="62">
        <v>474255</v>
      </c>
      <c r="I103" s="63">
        <v>400</v>
      </c>
      <c r="J103" s="74">
        <v>7.6210235533030604</v>
      </c>
      <c r="K103" s="59">
        <v>4.1985190477652701</v>
      </c>
      <c r="L103" s="60">
        <v>11.67851904776527</v>
      </c>
      <c r="M103" s="59">
        <v>29.412984394038688</v>
      </c>
      <c r="N103" s="79">
        <v>15.52456140350877</v>
      </c>
      <c r="O103" s="58">
        <v>11.157807953443259</v>
      </c>
      <c r="P103" s="61">
        <v>11.67851904776527</v>
      </c>
      <c r="Q103" s="1">
        <v>11.671193016488848</v>
      </c>
      <c r="R103" s="1">
        <v>8.9279895166555292</v>
      </c>
      <c r="S103" s="1" t="str">
        <f>VLOOKUP(F103,'7)Transmission Capacity - App G'!$C$7:$M$23,11,FALSE)</f>
        <v xml:space="preserve">Connections Reform </v>
      </c>
    </row>
    <row r="104" spans="2:19" ht="15" x14ac:dyDescent="0.25">
      <c r="B104" s="6" t="s">
        <v>108</v>
      </c>
      <c r="C104" s="6" t="s">
        <v>471</v>
      </c>
      <c r="D104" s="6" t="s">
        <v>395</v>
      </c>
      <c r="E104" s="6" t="s">
        <v>395</v>
      </c>
      <c r="F104" s="6" t="s">
        <v>413</v>
      </c>
      <c r="G104" s="6">
        <v>383463</v>
      </c>
      <c r="H104" s="62">
        <v>398149</v>
      </c>
      <c r="I104" s="63">
        <v>630</v>
      </c>
      <c r="J104" s="74">
        <v>7.2018672578713909</v>
      </c>
      <c r="K104" s="59">
        <v>0</v>
      </c>
      <c r="L104" s="60">
        <v>10.440799596581002</v>
      </c>
      <c r="M104" s="59">
        <v>30.144445224457918</v>
      </c>
      <c r="N104" s="79">
        <v>12.359393697646588</v>
      </c>
      <c r="O104" s="58">
        <v>9.0177532013969728</v>
      </c>
      <c r="P104" s="61">
        <v>10.440799596581002</v>
      </c>
      <c r="Q104" s="1">
        <v>9.1618446482724814</v>
      </c>
      <c r="R104" s="1">
        <v>11.324586070809353</v>
      </c>
      <c r="S104" s="1" t="str">
        <f>VLOOKUP(F104,'7)Transmission Capacity - App G'!$C$7:$M$23,11,FALSE)</f>
        <v xml:space="preserve">Connections Reform </v>
      </c>
    </row>
    <row r="105" spans="2:19" ht="15" x14ac:dyDescent="0.25">
      <c r="B105" s="6" t="s">
        <v>109</v>
      </c>
      <c r="C105" s="6" t="s">
        <v>471</v>
      </c>
      <c r="D105" s="6" t="s">
        <v>403</v>
      </c>
      <c r="E105" s="6" t="s">
        <v>403</v>
      </c>
      <c r="F105" s="6" t="s">
        <v>415</v>
      </c>
      <c r="G105" s="6">
        <v>392394</v>
      </c>
      <c r="H105" s="62">
        <v>395626</v>
      </c>
      <c r="I105" s="63">
        <v>630</v>
      </c>
      <c r="J105" s="74">
        <v>7.2018672578713909</v>
      </c>
      <c r="K105" s="59">
        <v>10.326093470850036</v>
      </c>
      <c r="L105" s="60">
        <v>14.963093470850037</v>
      </c>
      <c r="M105" s="59">
        <v>2.6564102564102599</v>
      </c>
      <c r="N105" s="79">
        <v>0.46353467561521311</v>
      </c>
      <c r="O105" s="58">
        <v>0.33967213114754141</v>
      </c>
      <c r="P105" s="61">
        <v>2.6564102564102599</v>
      </c>
      <c r="Q105" s="1">
        <v>1.4344262295081966</v>
      </c>
      <c r="R105" s="1">
        <v>11.217948717948717</v>
      </c>
      <c r="S105" s="1" t="str">
        <f>VLOOKUP(F105,'7)Transmission Capacity - App G'!$C$7:$M$23,11,FALSE)</f>
        <v xml:space="preserve">Connections Reform </v>
      </c>
    </row>
    <row r="106" spans="2:19" ht="15" x14ac:dyDescent="0.25">
      <c r="B106" s="6" t="s">
        <v>110</v>
      </c>
      <c r="C106" s="6" t="s">
        <v>471</v>
      </c>
      <c r="D106" s="6" t="s">
        <v>403</v>
      </c>
      <c r="E106" s="6" t="s">
        <v>403</v>
      </c>
      <c r="F106" s="6" t="s">
        <v>415</v>
      </c>
      <c r="G106" s="6">
        <v>390380</v>
      </c>
      <c r="H106" s="62">
        <v>395565</v>
      </c>
      <c r="I106" s="63">
        <v>400</v>
      </c>
      <c r="J106" s="74">
        <v>4.572614131981835</v>
      </c>
      <c r="K106" s="59">
        <v>6.1929209465476944</v>
      </c>
      <c r="L106" s="60">
        <v>10.829920946547695</v>
      </c>
      <c r="M106" s="59">
        <v>2.6564102564102599</v>
      </c>
      <c r="N106" s="79">
        <v>0.46353467561521311</v>
      </c>
      <c r="O106" s="58">
        <v>0.33967213114754141</v>
      </c>
      <c r="P106" s="61">
        <v>2.6564102564102599</v>
      </c>
      <c r="Q106" s="1">
        <v>1.4344262295081966</v>
      </c>
      <c r="R106" s="1">
        <v>11.217948717948717</v>
      </c>
      <c r="S106" s="1" t="str">
        <f>VLOOKUP(F106,'7)Transmission Capacity - App G'!$C$7:$M$23,11,FALSE)</f>
        <v xml:space="preserve">Connections Reform </v>
      </c>
    </row>
    <row r="107" spans="2:19" ht="15" x14ac:dyDescent="0.25">
      <c r="B107" s="6" t="s">
        <v>616</v>
      </c>
      <c r="C107" s="6">
        <v>6.6</v>
      </c>
      <c r="D107" s="6" t="s">
        <v>617</v>
      </c>
      <c r="E107" s="6" t="s">
        <v>395</v>
      </c>
      <c r="F107" s="6" t="s">
        <v>413</v>
      </c>
      <c r="G107" s="6">
        <v>384109</v>
      </c>
      <c r="H107" s="62">
        <v>397722</v>
      </c>
      <c r="I107" s="63">
        <v>800</v>
      </c>
      <c r="J107" s="74">
        <v>9.1452282639636699</v>
      </c>
      <c r="K107" s="59">
        <v>0</v>
      </c>
      <c r="L107" s="60">
        <v>14.015399659999563</v>
      </c>
      <c r="M107" s="59">
        <v>36.918325347349494</v>
      </c>
      <c r="N107" s="79">
        <v>12.50729956122856</v>
      </c>
      <c r="O107" s="58">
        <v>9.1256693830034941</v>
      </c>
      <c r="P107" s="61">
        <v>14.015399659999563</v>
      </c>
    </row>
    <row r="108" spans="2:19" ht="15" x14ac:dyDescent="0.25">
      <c r="B108" s="6" t="s">
        <v>618</v>
      </c>
      <c r="C108" s="6">
        <v>6.6</v>
      </c>
      <c r="D108" s="6" t="s">
        <v>619</v>
      </c>
      <c r="E108" s="6" t="s">
        <v>322</v>
      </c>
      <c r="F108" s="6" t="s">
        <v>415</v>
      </c>
      <c r="G108" s="6">
        <v>384109</v>
      </c>
      <c r="H108" s="62">
        <v>397722</v>
      </c>
      <c r="I108" s="63">
        <v>800</v>
      </c>
      <c r="J108" s="74">
        <v>9.1452282639636699</v>
      </c>
      <c r="K108" s="59">
        <v>9.913845062568825</v>
      </c>
      <c r="L108" s="60">
        <v>23.913845062568825</v>
      </c>
      <c r="M108" s="59">
        <v>11.217948717948717</v>
      </c>
      <c r="N108" s="79">
        <v>1.9574944071588367</v>
      </c>
      <c r="O108" s="58">
        <v>1.4344262295081966</v>
      </c>
      <c r="P108" s="61">
        <v>11.217948717948717</v>
      </c>
      <c r="Q108" s="1">
        <v>9.506655578400693</v>
      </c>
      <c r="R108" s="1">
        <v>5.4068474974854368</v>
      </c>
      <c r="S108" s="1" t="str">
        <f>VLOOKUP(F108,'7)Transmission Capacity - App G'!$C$7:$M$23,11,FALSE)</f>
        <v xml:space="preserve">Connections Reform </v>
      </c>
    </row>
    <row r="109" spans="2:19" ht="15" x14ac:dyDescent="0.25">
      <c r="B109" s="6" t="s">
        <v>111</v>
      </c>
      <c r="C109" s="6" t="s">
        <v>471</v>
      </c>
      <c r="D109" s="6" t="s">
        <v>349</v>
      </c>
      <c r="E109" s="6" t="s">
        <v>349</v>
      </c>
      <c r="F109" s="6" t="s">
        <v>413</v>
      </c>
      <c r="G109" s="6">
        <v>384792</v>
      </c>
      <c r="H109" s="62">
        <v>391153</v>
      </c>
      <c r="I109" s="63">
        <v>630</v>
      </c>
      <c r="J109" s="74">
        <v>7.2018672578713909</v>
      </c>
      <c r="K109" s="59">
        <v>8.294094159275252</v>
      </c>
      <c r="L109" s="60">
        <v>12.931094159275252</v>
      </c>
      <c r="M109" s="59">
        <v>11.051999999999964</v>
      </c>
      <c r="N109" s="79">
        <v>1.9574944071588367</v>
      </c>
      <c r="O109" s="58">
        <v>1.4344262295081966</v>
      </c>
      <c r="P109" s="61">
        <v>11.051999999999964</v>
      </c>
      <c r="Q109" s="1">
        <v>1.4344262295081966</v>
      </c>
      <c r="R109" s="1">
        <v>11.217948717948717</v>
      </c>
      <c r="S109" s="1" t="str">
        <f>VLOOKUP(F109,'7)Transmission Capacity - App G'!$C$7:$M$23,11,FALSE)</f>
        <v xml:space="preserve">Connections Reform </v>
      </c>
    </row>
    <row r="110" spans="2:19" ht="15" x14ac:dyDescent="0.25">
      <c r="B110" s="6" t="s">
        <v>112</v>
      </c>
      <c r="C110" s="6" t="s">
        <v>471</v>
      </c>
      <c r="D110" s="6" t="s">
        <v>266</v>
      </c>
      <c r="E110" s="6" t="s">
        <v>266</v>
      </c>
      <c r="F110" s="6" t="s">
        <v>487</v>
      </c>
      <c r="G110" s="6">
        <v>355190</v>
      </c>
      <c r="H110" s="62">
        <v>430397</v>
      </c>
      <c r="I110" s="63">
        <v>400</v>
      </c>
      <c r="J110" s="74">
        <v>4.572614131981835</v>
      </c>
      <c r="K110" s="59">
        <v>0</v>
      </c>
      <c r="L110" s="60">
        <v>0</v>
      </c>
      <c r="M110" s="59">
        <v>11.217948717948717</v>
      </c>
      <c r="N110" s="79">
        <v>1.9574944071588367</v>
      </c>
      <c r="O110" s="58">
        <v>1.4344262295081966</v>
      </c>
      <c r="P110" s="61">
        <v>0</v>
      </c>
      <c r="Q110" s="1">
        <v>1.4344262295081966</v>
      </c>
      <c r="R110" s="1">
        <v>0</v>
      </c>
      <c r="S110" s="1" t="str">
        <f>VLOOKUP(F110,'7)Transmission Capacity - App G'!$C$7:$M$23,11,FALSE)</f>
        <v xml:space="preserve">Connections Reform </v>
      </c>
    </row>
    <row r="111" spans="2:19" ht="15" x14ac:dyDescent="0.25">
      <c r="B111" s="6" t="s">
        <v>113</v>
      </c>
      <c r="C111" s="6" t="s">
        <v>471</v>
      </c>
      <c r="D111" s="6" t="s">
        <v>383</v>
      </c>
      <c r="E111" s="6" t="s">
        <v>383</v>
      </c>
      <c r="F111" s="6" t="s">
        <v>487</v>
      </c>
      <c r="G111" s="6">
        <v>352220</v>
      </c>
      <c r="H111" s="62">
        <v>429932</v>
      </c>
      <c r="I111" s="63">
        <v>400</v>
      </c>
      <c r="J111" s="74">
        <v>4.572614131981835</v>
      </c>
      <c r="K111" s="59">
        <v>8.1057896197768144</v>
      </c>
      <c r="L111" s="60">
        <v>14.765789619776815</v>
      </c>
      <c r="M111" s="59">
        <v>11.217948717948717</v>
      </c>
      <c r="N111" s="79">
        <v>1.9574944071588367</v>
      </c>
      <c r="O111" s="58">
        <v>1.4344262295081966</v>
      </c>
      <c r="P111" s="61">
        <v>11.217948717948717</v>
      </c>
      <c r="Q111" s="1">
        <v>1.4344262295081966</v>
      </c>
      <c r="R111" s="1">
        <v>11.217948717948717</v>
      </c>
      <c r="S111" s="1" t="str">
        <f>VLOOKUP(F111,'7)Transmission Capacity - App G'!$C$7:$M$23,11,FALSE)</f>
        <v xml:space="preserve">Connections Reform </v>
      </c>
    </row>
    <row r="112" spans="2:19" ht="15" x14ac:dyDescent="0.25">
      <c r="B112" s="6" t="s">
        <v>114</v>
      </c>
      <c r="C112" s="6" t="s">
        <v>471</v>
      </c>
      <c r="D112" s="6" t="s">
        <v>403</v>
      </c>
      <c r="E112" s="6" t="s">
        <v>403</v>
      </c>
      <c r="F112" s="6" t="s">
        <v>415</v>
      </c>
      <c r="G112" s="6">
        <v>390532</v>
      </c>
      <c r="H112" s="62">
        <v>398053</v>
      </c>
      <c r="I112" s="63">
        <v>630</v>
      </c>
      <c r="J112" s="74">
        <v>7.2018672578713909</v>
      </c>
      <c r="K112" s="59">
        <v>7.8106691306402833</v>
      </c>
      <c r="L112" s="60">
        <v>12.450669130640284</v>
      </c>
      <c r="M112" s="59">
        <v>2.6564102564102599</v>
      </c>
      <c r="N112" s="79">
        <v>0.46353467561521311</v>
      </c>
      <c r="O112" s="58">
        <v>0.33967213114754141</v>
      </c>
      <c r="P112" s="61">
        <v>2.6564102564102599</v>
      </c>
      <c r="Q112" s="1">
        <v>1.4344262295081966</v>
      </c>
      <c r="R112" s="1">
        <v>9.4097134997971708</v>
      </c>
      <c r="S112" s="1" t="str">
        <f>VLOOKUP(F112,'7)Transmission Capacity - App G'!$C$7:$M$23,11,FALSE)</f>
        <v xml:space="preserve">Connections Reform </v>
      </c>
    </row>
    <row r="113" spans="2:19" ht="15" x14ac:dyDescent="0.25">
      <c r="B113" s="6" t="s">
        <v>115</v>
      </c>
      <c r="C113" s="6" t="s">
        <v>471</v>
      </c>
      <c r="D113" s="6" t="s">
        <v>183</v>
      </c>
      <c r="E113" s="6" t="s">
        <v>183</v>
      </c>
      <c r="F113" s="6" t="s">
        <v>415</v>
      </c>
      <c r="G113" s="6">
        <v>394372</v>
      </c>
      <c r="H113" s="62">
        <v>396438</v>
      </c>
      <c r="I113" s="63">
        <v>400</v>
      </c>
      <c r="J113" s="74">
        <v>4.572614131981835</v>
      </c>
      <c r="K113" s="59">
        <v>10.01852085732633</v>
      </c>
      <c r="L113" s="60">
        <v>16.020908523848007</v>
      </c>
      <c r="M113" s="59">
        <v>22.373377192451247</v>
      </c>
      <c r="N113" s="79">
        <v>3.7289988033506201</v>
      </c>
      <c r="O113" s="58">
        <v>2.7207799767171141</v>
      </c>
      <c r="P113" s="61">
        <v>16.020908523848007</v>
      </c>
      <c r="Q113" s="1">
        <v>2.6714845143519903</v>
      </c>
      <c r="R113" s="1">
        <v>15.621721881925627</v>
      </c>
      <c r="S113" s="1" t="str">
        <f>VLOOKUP(F113,'7)Transmission Capacity - App G'!$C$7:$M$23,11,FALSE)</f>
        <v xml:space="preserve">Connections Reform </v>
      </c>
    </row>
    <row r="114" spans="2:19" ht="15" x14ac:dyDescent="0.25">
      <c r="B114" s="6" t="s">
        <v>116</v>
      </c>
      <c r="C114" s="6" t="s">
        <v>472</v>
      </c>
      <c r="D114" s="6" t="s">
        <v>397</v>
      </c>
      <c r="E114" s="6" t="s">
        <v>397</v>
      </c>
      <c r="F114" s="6" t="s">
        <v>418</v>
      </c>
      <c r="G114" s="6">
        <v>380057</v>
      </c>
      <c r="H114" s="62">
        <v>408141</v>
      </c>
      <c r="I114" s="63">
        <v>400</v>
      </c>
      <c r="J114" s="74">
        <v>7.6210235533030604</v>
      </c>
      <c r="K114" s="59">
        <v>4.5110387554352496</v>
      </c>
      <c r="L114" s="60">
        <v>11.01103875543525</v>
      </c>
      <c r="M114" s="59">
        <v>11.217948717948717</v>
      </c>
      <c r="N114" s="79">
        <v>1.9574944071588367</v>
      </c>
      <c r="O114" s="58">
        <v>1.4344262295081966</v>
      </c>
      <c r="P114" s="61">
        <v>11.01103875543525</v>
      </c>
      <c r="Q114" s="1">
        <v>1.4344262295081966</v>
      </c>
      <c r="R114" s="1">
        <v>7.2779215672866897</v>
      </c>
      <c r="S114" s="1" t="str">
        <f>VLOOKUP(F114,'7)Transmission Capacity - App G'!$C$7:$M$23,11,FALSE)</f>
        <v xml:space="preserve">Connections Reform </v>
      </c>
    </row>
    <row r="115" spans="2:19" ht="15" x14ac:dyDescent="0.25">
      <c r="B115" s="6" t="s">
        <v>117</v>
      </c>
      <c r="C115" s="6" t="s">
        <v>472</v>
      </c>
      <c r="D115" s="6" t="s">
        <v>390</v>
      </c>
      <c r="E115" s="6" t="s">
        <v>390</v>
      </c>
      <c r="F115" s="6" t="s">
        <v>417</v>
      </c>
      <c r="G115" s="6">
        <v>376770</v>
      </c>
      <c r="H115" s="62">
        <v>397157</v>
      </c>
      <c r="I115" s="63">
        <v>800</v>
      </c>
      <c r="J115" s="74">
        <v>15.242047106606121</v>
      </c>
      <c r="K115" s="59">
        <v>12.133758414014485</v>
      </c>
      <c r="L115" s="60">
        <v>13.533758414014486</v>
      </c>
      <c r="M115" s="59">
        <v>6.9934426229508286</v>
      </c>
      <c r="N115" s="79">
        <v>1.1514170040485845</v>
      </c>
      <c r="O115" s="58">
        <v>0.82754607177497685</v>
      </c>
      <c r="P115" s="61">
        <v>6.9934426229508286</v>
      </c>
      <c r="Q115" s="1">
        <v>0.99980601357904886</v>
      </c>
      <c r="R115" s="1">
        <v>8.4491803278688469</v>
      </c>
      <c r="S115" s="1" t="str">
        <f>VLOOKUP(F115,'7)Transmission Capacity - App G'!$C$7:$M$23,11,FALSE)</f>
        <v xml:space="preserve">Connections Reform </v>
      </c>
    </row>
    <row r="116" spans="2:19" ht="15" x14ac:dyDescent="0.25">
      <c r="B116" s="6" t="s">
        <v>118</v>
      </c>
      <c r="C116" s="6" t="s">
        <v>471</v>
      </c>
      <c r="D116" s="6" t="s">
        <v>322</v>
      </c>
      <c r="E116" s="6" t="s">
        <v>322</v>
      </c>
      <c r="F116" s="6" t="s">
        <v>415</v>
      </c>
      <c r="G116" s="6">
        <v>386458</v>
      </c>
      <c r="H116" s="62">
        <v>398693</v>
      </c>
      <c r="I116" s="63">
        <v>800</v>
      </c>
      <c r="J116" s="74">
        <v>9.1452282639636699</v>
      </c>
      <c r="K116" s="59">
        <v>1.1275006588866461</v>
      </c>
      <c r="L116" s="60">
        <v>5.7645006588866465</v>
      </c>
      <c r="M116" s="59">
        <v>0</v>
      </c>
      <c r="N116" s="79">
        <v>0</v>
      </c>
      <c r="O116" s="58">
        <v>0</v>
      </c>
      <c r="P116" s="61">
        <v>0</v>
      </c>
      <c r="Q116" s="1">
        <v>0</v>
      </c>
      <c r="R116" s="1">
        <v>0</v>
      </c>
      <c r="S116" s="1" t="str">
        <f>VLOOKUP(F116,'7)Transmission Capacity - App G'!$C$7:$M$23,11,FALSE)</f>
        <v xml:space="preserve">Connections Reform </v>
      </c>
    </row>
    <row r="117" spans="2:19" ht="15" x14ac:dyDescent="0.25">
      <c r="B117" s="6" t="s">
        <v>119</v>
      </c>
      <c r="C117" s="6" t="s">
        <v>472</v>
      </c>
      <c r="D117" s="6" t="s">
        <v>386</v>
      </c>
      <c r="E117" s="6" t="s">
        <v>386</v>
      </c>
      <c r="F117" s="6" t="s">
        <v>486</v>
      </c>
      <c r="G117" s="6">
        <v>343201</v>
      </c>
      <c r="H117" s="62">
        <v>571738</v>
      </c>
      <c r="I117" s="63">
        <v>800</v>
      </c>
      <c r="J117" s="74">
        <v>15.242047106606121</v>
      </c>
      <c r="K117" s="59">
        <v>0</v>
      </c>
      <c r="L117" s="60">
        <v>0</v>
      </c>
      <c r="M117" s="59">
        <v>2.4349955697528505</v>
      </c>
      <c r="N117" s="79">
        <v>2.4349955697528505</v>
      </c>
      <c r="O117" s="58">
        <v>2.4349955697528505</v>
      </c>
      <c r="P117" s="61">
        <v>0</v>
      </c>
      <c r="Q117" s="1">
        <v>2.8786369694731873</v>
      </c>
      <c r="R117" s="56">
        <v>0</v>
      </c>
      <c r="S117" s="1" t="str">
        <f>VLOOKUP(F117,'7)Transmission Capacity - App G'!$C$7:$M$23,11,FALSE)</f>
        <v xml:space="preserve">Connections Reform </v>
      </c>
    </row>
    <row r="118" spans="2:19" ht="15" x14ac:dyDescent="0.25">
      <c r="B118" s="6" t="s">
        <v>120</v>
      </c>
      <c r="C118" s="6" t="s">
        <v>472</v>
      </c>
      <c r="D118" s="6" t="s">
        <v>120</v>
      </c>
      <c r="E118" s="6" t="s">
        <v>120</v>
      </c>
      <c r="F118" s="6" t="s">
        <v>486</v>
      </c>
      <c r="G118" s="6">
        <v>301070</v>
      </c>
      <c r="H118" s="62">
        <v>513074</v>
      </c>
      <c r="I118" s="63">
        <v>400</v>
      </c>
      <c r="J118" s="74">
        <v>7.6210235533030604</v>
      </c>
      <c r="K118" s="59">
        <v>0.91242730863366361</v>
      </c>
      <c r="L118" s="60">
        <v>3.4124273086336636</v>
      </c>
      <c r="M118" s="59">
        <v>10.661538461538392</v>
      </c>
      <c r="N118" s="79">
        <v>1.8604026845637462</v>
      </c>
      <c r="O118" s="58">
        <v>1.3632786885245813</v>
      </c>
      <c r="P118" s="61">
        <v>3.4124273086336636</v>
      </c>
      <c r="Q118" s="1">
        <v>12.631910766246362</v>
      </c>
      <c r="R118" s="1">
        <v>4.9950408310418926</v>
      </c>
      <c r="S118" s="1" t="str">
        <f>VLOOKUP(F118,'7)Transmission Capacity - App G'!$C$7:$M$23,11,FALSE)</f>
        <v xml:space="preserve">Connections Reform </v>
      </c>
    </row>
    <row r="119" spans="2:19" ht="15" x14ac:dyDescent="0.25">
      <c r="B119" s="6" t="s">
        <v>121</v>
      </c>
      <c r="C119" s="6" t="s">
        <v>472</v>
      </c>
      <c r="D119" s="6" t="s">
        <v>381</v>
      </c>
      <c r="E119" s="55" t="s">
        <v>318</v>
      </c>
      <c r="F119" s="6" t="s">
        <v>486</v>
      </c>
      <c r="G119" s="6">
        <v>315767</v>
      </c>
      <c r="H119" s="62">
        <v>529389</v>
      </c>
      <c r="I119" s="63">
        <v>630</v>
      </c>
      <c r="J119" s="74">
        <v>12.00311209645232</v>
      </c>
      <c r="K119" s="59">
        <v>3.9268800077775516</v>
      </c>
      <c r="L119" s="60">
        <v>14.926880007777552</v>
      </c>
      <c r="M119" s="59">
        <v>7</v>
      </c>
      <c r="N119" s="79">
        <v>1.9574944071588367</v>
      </c>
      <c r="O119" s="58">
        <v>1.4344262295081966</v>
      </c>
      <c r="P119" s="61">
        <v>7</v>
      </c>
      <c r="Q119" s="1">
        <v>0</v>
      </c>
      <c r="R119" s="1">
        <v>0</v>
      </c>
      <c r="S119" s="1" t="str">
        <f>VLOOKUP(F119,'7)Transmission Capacity - App G'!$C$7:$M$23,11,FALSE)</f>
        <v xml:space="preserve">Connections Reform </v>
      </c>
    </row>
    <row r="120" spans="2:19" ht="15" x14ac:dyDescent="0.25">
      <c r="B120" s="6" t="s">
        <v>122</v>
      </c>
      <c r="C120" s="6" t="s">
        <v>471</v>
      </c>
      <c r="D120" s="6" t="s">
        <v>215</v>
      </c>
      <c r="E120" s="6" t="s">
        <v>215</v>
      </c>
      <c r="F120" s="6" t="s">
        <v>412</v>
      </c>
      <c r="G120" s="6">
        <v>369100</v>
      </c>
      <c r="H120" s="62">
        <v>423028</v>
      </c>
      <c r="I120" s="63">
        <v>800</v>
      </c>
      <c r="J120" s="74">
        <v>9.1452282639636699</v>
      </c>
      <c r="K120" s="59">
        <v>2.1748709486399829</v>
      </c>
      <c r="L120" s="60">
        <v>5.6748709486399829</v>
      </c>
      <c r="M120" s="59">
        <v>22.60256410256417</v>
      </c>
      <c r="N120" s="79">
        <v>3.944071588366902</v>
      </c>
      <c r="O120" s="58">
        <v>2.890163934426238</v>
      </c>
      <c r="P120" s="61">
        <v>5.6748709486399829</v>
      </c>
      <c r="Q120" s="1">
        <v>0</v>
      </c>
      <c r="R120" s="1">
        <v>0</v>
      </c>
      <c r="S120" s="1" t="str">
        <f>VLOOKUP(F120,'7)Transmission Capacity - App G'!$C$7:$M$23,11,FALSE)</f>
        <v xml:space="preserve">Connections Reform </v>
      </c>
    </row>
    <row r="121" spans="2:19" ht="15" x14ac:dyDescent="0.25">
      <c r="B121" s="6" t="s">
        <v>123</v>
      </c>
      <c r="C121" s="6" t="s">
        <v>471</v>
      </c>
      <c r="D121" s="6" t="s">
        <v>80</v>
      </c>
      <c r="E121" s="6" t="s">
        <v>80</v>
      </c>
      <c r="F121" s="6" t="s">
        <v>414</v>
      </c>
      <c r="G121" s="6">
        <v>389631</v>
      </c>
      <c r="H121" s="62">
        <v>401496</v>
      </c>
      <c r="I121" s="63">
        <v>400</v>
      </c>
      <c r="J121" s="74">
        <v>4.572614131981835</v>
      </c>
      <c r="K121" s="59">
        <v>4.2489292611529379</v>
      </c>
      <c r="L121" s="60">
        <v>4.2489292611529379</v>
      </c>
      <c r="M121" s="59">
        <v>28.403359289581729</v>
      </c>
      <c r="N121" s="79">
        <v>8.6926174496644215</v>
      </c>
      <c r="O121" s="58">
        <v>6.3698360655737654</v>
      </c>
      <c r="P121" s="61">
        <v>4.2489292611529379</v>
      </c>
      <c r="Q121" s="1">
        <v>1.3649180327868842</v>
      </c>
      <c r="R121" s="1">
        <v>0</v>
      </c>
      <c r="S121" s="1" t="str">
        <f>VLOOKUP(F121,'7)Transmission Capacity - App G'!$C$7:$M$23,11,FALSE)</f>
        <v xml:space="preserve">Connections Reform </v>
      </c>
    </row>
    <row r="122" spans="2:19" ht="15" x14ac:dyDescent="0.25">
      <c r="B122" s="6" t="s">
        <v>124</v>
      </c>
      <c r="C122" s="6" t="s">
        <v>471</v>
      </c>
      <c r="D122" s="6" t="s">
        <v>349</v>
      </c>
      <c r="E122" s="6" t="s">
        <v>349</v>
      </c>
      <c r="F122" s="6" t="s">
        <v>413</v>
      </c>
      <c r="G122" s="6">
        <v>385608</v>
      </c>
      <c r="H122" s="62">
        <v>393881</v>
      </c>
      <c r="I122" s="63">
        <v>400</v>
      </c>
      <c r="J122" s="74">
        <v>4.572614131981835</v>
      </c>
      <c r="K122" s="59">
        <v>1.4324761654303302</v>
      </c>
      <c r="L122" s="60">
        <v>6.0694761654303306</v>
      </c>
      <c r="M122" s="59">
        <v>11.051999999999964</v>
      </c>
      <c r="N122" s="79">
        <v>1.9574944071588367</v>
      </c>
      <c r="O122" s="58">
        <v>1.4344262295081966</v>
      </c>
      <c r="P122" s="61">
        <v>6.0694761654303306</v>
      </c>
      <c r="Q122" s="1">
        <v>1.4344262295081966</v>
      </c>
      <c r="R122" s="1">
        <v>11.200557036666904</v>
      </c>
      <c r="S122" s="1" t="str">
        <f>VLOOKUP(F122,'7)Transmission Capacity - App G'!$C$7:$M$23,11,FALSE)</f>
        <v xml:space="preserve">Connections Reform </v>
      </c>
    </row>
    <row r="123" spans="2:19" ht="15" x14ac:dyDescent="0.25">
      <c r="B123" s="6" t="s">
        <v>125</v>
      </c>
      <c r="C123" s="6" t="s">
        <v>472</v>
      </c>
      <c r="D123" s="6" t="s">
        <v>398</v>
      </c>
      <c r="E123" s="6" t="s">
        <v>398</v>
      </c>
      <c r="F123" s="6" t="s">
        <v>418</v>
      </c>
      <c r="G123" s="6">
        <v>373726</v>
      </c>
      <c r="H123" s="62">
        <v>405532</v>
      </c>
      <c r="I123" s="63">
        <v>800</v>
      </c>
      <c r="J123" s="74">
        <v>15.242047106606121</v>
      </c>
      <c r="K123" s="59">
        <v>0</v>
      </c>
      <c r="L123" s="60">
        <v>10.904899946415991</v>
      </c>
      <c r="M123" s="59">
        <v>7</v>
      </c>
      <c r="N123" s="79">
        <v>1.9574944071588367</v>
      </c>
      <c r="O123" s="58">
        <v>1.4344262295081966</v>
      </c>
      <c r="P123" s="61">
        <v>7</v>
      </c>
      <c r="Q123" s="1">
        <v>1.4344262295081966</v>
      </c>
      <c r="R123" s="1">
        <v>7</v>
      </c>
      <c r="S123" s="1" t="str">
        <f>VLOOKUP(F123,'7)Transmission Capacity - App G'!$C$7:$M$23,11,FALSE)</f>
        <v xml:space="preserve">Connections Reform </v>
      </c>
    </row>
    <row r="124" spans="2:19" ht="15" x14ac:dyDescent="0.25">
      <c r="B124" s="6" t="s">
        <v>126</v>
      </c>
      <c r="C124" s="6" t="s">
        <v>471</v>
      </c>
      <c r="D124" s="6" t="s">
        <v>215</v>
      </c>
      <c r="E124" s="6" t="s">
        <v>215</v>
      </c>
      <c r="F124" s="6" t="s">
        <v>412</v>
      </c>
      <c r="G124" s="6">
        <v>364660</v>
      </c>
      <c r="H124" s="62">
        <v>425120</v>
      </c>
      <c r="I124" s="63">
        <v>630</v>
      </c>
      <c r="J124" s="74">
        <v>7.2018672578713909</v>
      </c>
      <c r="K124" s="59">
        <v>2.9227740033189185</v>
      </c>
      <c r="L124" s="60">
        <v>15.222774003318918</v>
      </c>
      <c r="M124" s="59">
        <v>18.609578810053886</v>
      </c>
      <c r="N124" s="79">
        <v>3.944071588366902</v>
      </c>
      <c r="O124" s="58">
        <v>2.890163934426238</v>
      </c>
      <c r="P124" s="61">
        <v>15.222774003318918</v>
      </c>
      <c r="Q124" s="1">
        <v>0</v>
      </c>
      <c r="R124" s="1">
        <v>0</v>
      </c>
      <c r="S124" s="1" t="str">
        <f>VLOOKUP(F124,'7)Transmission Capacity - App G'!$C$7:$M$23,11,FALSE)</f>
        <v xml:space="preserve">Connections Reform </v>
      </c>
    </row>
    <row r="125" spans="2:19" ht="15" x14ac:dyDescent="0.25">
      <c r="B125" s="6" t="s">
        <v>127</v>
      </c>
      <c r="C125" s="6" t="s">
        <v>472</v>
      </c>
      <c r="D125" s="6" t="s">
        <v>404</v>
      </c>
      <c r="E125" s="6" t="s">
        <v>404</v>
      </c>
      <c r="F125" s="6" t="s">
        <v>415</v>
      </c>
      <c r="G125" s="6">
        <v>405720</v>
      </c>
      <c r="H125" s="62">
        <v>381338</v>
      </c>
      <c r="I125" s="63">
        <v>630</v>
      </c>
      <c r="J125" s="74">
        <v>12.00311209645232</v>
      </c>
      <c r="K125" s="59">
        <v>3.2302196496736002</v>
      </c>
      <c r="L125" s="60">
        <v>14.190219649673601</v>
      </c>
      <c r="M125" s="59">
        <v>29.298033508660527</v>
      </c>
      <c r="N125" s="79">
        <v>15.798380566801622</v>
      </c>
      <c r="O125" s="58">
        <v>11.354607177497577</v>
      </c>
      <c r="P125" s="61">
        <v>14.190219649673601</v>
      </c>
      <c r="Q125" s="1">
        <v>11.219204655674105</v>
      </c>
      <c r="R125" s="1">
        <v>5.6473370211839224</v>
      </c>
      <c r="S125" s="1" t="str">
        <f>VLOOKUP(F125,'7)Transmission Capacity - App G'!$C$7:$M$23,11,FALSE)</f>
        <v xml:space="preserve">Connections Reform </v>
      </c>
    </row>
    <row r="126" spans="2:19" ht="15" x14ac:dyDescent="0.25">
      <c r="B126" s="6" t="s">
        <v>128</v>
      </c>
      <c r="C126" s="6" t="s">
        <v>472</v>
      </c>
      <c r="D126" s="6" t="s">
        <v>255</v>
      </c>
      <c r="E126" s="6" t="s">
        <v>239</v>
      </c>
      <c r="F126" s="6" t="s">
        <v>255</v>
      </c>
      <c r="G126" s="6">
        <v>383248</v>
      </c>
      <c r="H126" s="62">
        <v>456995</v>
      </c>
      <c r="I126" s="63">
        <v>630</v>
      </c>
      <c r="J126" s="74">
        <v>12.00311209645232</v>
      </c>
      <c r="K126" s="59">
        <v>0</v>
      </c>
      <c r="L126" s="60">
        <v>5.431895045806991</v>
      </c>
      <c r="M126" s="59">
        <v>10.839035116512454</v>
      </c>
      <c r="N126" s="79">
        <v>10.839035116512454</v>
      </c>
      <c r="O126" s="58">
        <v>10.839035116512454</v>
      </c>
      <c r="P126" s="61">
        <v>5.431895045806991</v>
      </c>
      <c r="Q126" s="1">
        <v>11.050072104943036</v>
      </c>
      <c r="R126" s="1">
        <v>4.4256971592392516</v>
      </c>
      <c r="S126" s="1" t="str">
        <f>VLOOKUP(F126,'7)Transmission Capacity - App G'!$C$7:$M$23,11,FALSE)</f>
        <v xml:space="preserve">Connections Reform </v>
      </c>
    </row>
    <row r="127" spans="2:19" ht="15" x14ac:dyDescent="0.25">
      <c r="B127" s="6" t="s">
        <v>129</v>
      </c>
      <c r="C127" s="6" t="s">
        <v>471</v>
      </c>
      <c r="D127" s="6" t="s">
        <v>129</v>
      </c>
      <c r="E127" s="6" t="s">
        <v>129</v>
      </c>
      <c r="F127" s="6" t="s">
        <v>418</v>
      </c>
      <c r="G127" s="6">
        <v>381697</v>
      </c>
      <c r="H127" s="62">
        <v>399348</v>
      </c>
      <c r="I127" s="63">
        <v>800</v>
      </c>
      <c r="J127" s="74">
        <v>9.1452282639636699</v>
      </c>
      <c r="K127" s="59">
        <v>0</v>
      </c>
      <c r="L127" s="60">
        <v>0</v>
      </c>
      <c r="M127" s="59">
        <v>7</v>
      </c>
      <c r="N127" s="79">
        <v>1.9574944071588367</v>
      </c>
      <c r="O127" s="58">
        <v>1.4344262295081966</v>
      </c>
      <c r="P127" s="61">
        <v>0</v>
      </c>
      <c r="Q127" s="1">
        <v>1.4344262295081966</v>
      </c>
      <c r="R127" s="1">
        <v>0</v>
      </c>
      <c r="S127" s="1" t="str">
        <f>VLOOKUP(F127,'7)Transmission Capacity - App G'!$C$7:$M$23,11,FALSE)</f>
        <v xml:space="preserve">Connections Reform </v>
      </c>
    </row>
    <row r="128" spans="2:19" ht="15" x14ac:dyDescent="0.25">
      <c r="B128" s="6" t="s">
        <v>130</v>
      </c>
      <c r="C128" s="6" t="s">
        <v>472</v>
      </c>
      <c r="D128" s="6" t="s">
        <v>399</v>
      </c>
      <c r="E128" s="6" t="s">
        <v>399</v>
      </c>
      <c r="F128" s="6" t="s">
        <v>486</v>
      </c>
      <c r="G128" s="6">
        <v>341042</v>
      </c>
      <c r="H128" s="62">
        <v>555452</v>
      </c>
      <c r="I128" s="63">
        <v>400</v>
      </c>
      <c r="J128" s="74">
        <v>7.6210235533030604</v>
      </c>
      <c r="K128" s="59">
        <v>6.0102942897930589</v>
      </c>
      <c r="L128" s="60">
        <v>12.510294289793059</v>
      </c>
      <c r="M128" s="59">
        <v>7</v>
      </c>
      <c r="N128" s="79">
        <v>1.9574944071588367</v>
      </c>
      <c r="O128" s="58">
        <v>1.4344262295081966</v>
      </c>
      <c r="P128" s="61">
        <v>7</v>
      </c>
      <c r="Q128" s="1">
        <v>1.4344262295081966</v>
      </c>
      <c r="R128" s="1">
        <v>7</v>
      </c>
      <c r="S128" s="1" t="str">
        <f>VLOOKUP(F128,'7)Transmission Capacity - App G'!$C$7:$M$23,11,FALSE)</f>
        <v xml:space="preserve">Connections Reform </v>
      </c>
    </row>
    <row r="129" spans="2:19" ht="15" x14ac:dyDescent="0.25">
      <c r="B129" s="6" t="s">
        <v>131</v>
      </c>
      <c r="C129" s="6" t="s">
        <v>471</v>
      </c>
      <c r="D129" s="6" t="s">
        <v>405</v>
      </c>
      <c r="E129" s="6" t="s">
        <v>405</v>
      </c>
      <c r="F129" s="6" t="s">
        <v>412</v>
      </c>
      <c r="G129" s="6">
        <v>389570</v>
      </c>
      <c r="H129" s="62">
        <v>414943</v>
      </c>
      <c r="I129" s="63">
        <v>400</v>
      </c>
      <c r="J129" s="74">
        <v>4.572614131981835</v>
      </c>
      <c r="K129" s="59">
        <v>13.09880047630952</v>
      </c>
      <c r="L129" s="60">
        <v>17.735800476309521</v>
      </c>
      <c r="M129" s="59">
        <v>29.228116746250549</v>
      </c>
      <c r="N129" s="79">
        <v>12.193458316713203</v>
      </c>
      <c r="O129" s="58">
        <v>8.8966821885913863</v>
      </c>
      <c r="P129" s="61">
        <v>17.735800476309521</v>
      </c>
      <c r="Q129" s="1">
        <v>8.6697398001435104</v>
      </c>
      <c r="R129" s="1">
        <v>0</v>
      </c>
      <c r="S129" s="1" t="str">
        <f>VLOOKUP(F129,'7)Transmission Capacity - App G'!$C$7:$M$23,11,FALSE)</f>
        <v xml:space="preserve">Connections Reform </v>
      </c>
    </row>
    <row r="130" spans="2:19" ht="15" x14ac:dyDescent="0.25">
      <c r="B130" s="6" t="s">
        <v>132</v>
      </c>
      <c r="C130" s="6" t="s">
        <v>471</v>
      </c>
      <c r="D130" s="6" t="s">
        <v>329</v>
      </c>
      <c r="E130" s="6" t="s">
        <v>329</v>
      </c>
      <c r="F130" s="6" t="s">
        <v>491</v>
      </c>
      <c r="G130" s="6">
        <v>348319</v>
      </c>
      <c r="H130" s="62">
        <v>445221</v>
      </c>
      <c r="I130" s="63">
        <v>630</v>
      </c>
      <c r="J130" s="74">
        <v>7.2018672578713909</v>
      </c>
      <c r="K130" s="59">
        <v>2.6867209587519323</v>
      </c>
      <c r="L130" s="60">
        <v>2.6867209587519323</v>
      </c>
      <c r="M130" s="59">
        <v>13.841637788567434</v>
      </c>
      <c r="N130" s="79">
        <v>12.581655480984329</v>
      </c>
      <c r="O130" s="58">
        <v>9.2196721311475329</v>
      </c>
      <c r="P130" s="61">
        <v>2.6867209587519323</v>
      </c>
      <c r="Q130" s="1">
        <v>9.0986885245901696</v>
      </c>
      <c r="R130" s="1">
        <v>0.25929821077070869</v>
      </c>
      <c r="S130" s="1" t="str">
        <f>VLOOKUP(F130,'7)Transmission Capacity - App G'!$C$7:$M$23,11,FALSE)</f>
        <v xml:space="preserve">Connections Reform </v>
      </c>
    </row>
    <row r="131" spans="2:19" ht="15" x14ac:dyDescent="0.25">
      <c r="B131" s="6" t="s">
        <v>133</v>
      </c>
      <c r="C131" s="6" t="s">
        <v>471</v>
      </c>
      <c r="D131" s="6" t="s">
        <v>377</v>
      </c>
      <c r="E131" s="6" t="s">
        <v>377</v>
      </c>
      <c r="F131" s="6" t="s">
        <v>413</v>
      </c>
      <c r="G131" s="6">
        <v>384242</v>
      </c>
      <c r="H131" s="62">
        <v>388388</v>
      </c>
      <c r="I131" s="63">
        <v>400</v>
      </c>
      <c r="J131" s="74">
        <v>4.572614131981835</v>
      </c>
      <c r="K131" s="59">
        <v>2.693637644502167</v>
      </c>
      <c r="L131" s="60">
        <v>13.193637644502168</v>
      </c>
      <c r="M131" s="59">
        <v>11.217948717948717</v>
      </c>
      <c r="N131" s="79">
        <v>1.9574944071588367</v>
      </c>
      <c r="O131" s="58">
        <v>1.4344262295081966</v>
      </c>
      <c r="P131" s="61">
        <v>11.217948717948717</v>
      </c>
      <c r="Q131" s="1">
        <v>1.4344262295081966</v>
      </c>
      <c r="R131" s="1">
        <v>5.7680000000000575</v>
      </c>
      <c r="S131" s="1" t="str">
        <f>VLOOKUP(F131,'7)Transmission Capacity - App G'!$C$7:$M$23,11,FALSE)</f>
        <v xml:space="preserve">Connections Reform </v>
      </c>
    </row>
    <row r="132" spans="2:19" ht="15" x14ac:dyDescent="0.25">
      <c r="B132" s="6" t="s">
        <v>134</v>
      </c>
      <c r="C132" s="6" t="s">
        <v>471</v>
      </c>
      <c r="D132" s="6" t="s">
        <v>406</v>
      </c>
      <c r="E132" s="6" t="s">
        <v>406</v>
      </c>
      <c r="F132" s="6" t="s">
        <v>489</v>
      </c>
      <c r="G132" s="6">
        <v>357620</v>
      </c>
      <c r="H132" s="62">
        <v>406662</v>
      </c>
      <c r="I132" s="63">
        <v>400</v>
      </c>
      <c r="J132" s="74">
        <v>4.572614131981835</v>
      </c>
      <c r="K132" s="59">
        <v>0</v>
      </c>
      <c r="L132" s="60">
        <v>8.7255502173435673</v>
      </c>
      <c r="M132" s="59">
        <v>30.600990840162915</v>
      </c>
      <c r="N132" s="79">
        <v>13.688312724371762</v>
      </c>
      <c r="O132" s="58">
        <v>9.9873690337601886</v>
      </c>
      <c r="P132" s="61">
        <v>8.7255502173435673</v>
      </c>
      <c r="Q132" s="1">
        <v>8.9256855335956402</v>
      </c>
      <c r="R132" s="1">
        <v>9.6892001223482005</v>
      </c>
      <c r="S132" s="1" t="str">
        <f>VLOOKUP(F132,'7)Transmission Capacity - App G'!$C$7:$M$23,11,FALSE)</f>
        <v xml:space="preserve">Connections Reform </v>
      </c>
    </row>
    <row r="133" spans="2:19" ht="15" x14ac:dyDescent="0.25">
      <c r="B133" s="6" t="s">
        <v>135</v>
      </c>
      <c r="C133" s="6" t="s">
        <v>472</v>
      </c>
      <c r="D133" s="6" t="s">
        <v>378</v>
      </c>
      <c r="E133" s="55" t="s">
        <v>441</v>
      </c>
      <c r="F133" s="6" t="s">
        <v>488</v>
      </c>
      <c r="G133" s="6">
        <v>337117</v>
      </c>
      <c r="H133" s="62">
        <v>526444</v>
      </c>
      <c r="I133" s="63">
        <v>630</v>
      </c>
      <c r="J133" s="74">
        <v>12.00311209645232</v>
      </c>
      <c r="K133" s="59">
        <v>0.39487181342188826</v>
      </c>
      <c r="L133" s="60">
        <v>2.5948718134218884</v>
      </c>
      <c r="M133" s="59">
        <v>7.5878199530051491</v>
      </c>
      <c r="N133" s="79">
        <v>7.5878199530051491</v>
      </c>
      <c r="O133" s="58">
        <v>7.5878199530051491</v>
      </c>
      <c r="P133" s="61">
        <v>2.5948718134218884</v>
      </c>
      <c r="Q133" s="1">
        <v>7.4768563805659678</v>
      </c>
      <c r="R133" s="1">
        <v>2.8809841101254587</v>
      </c>
      <c r="S133" s="1" t="str">
        <f>VLOOKUP(F133,'7)Transmission Capacity - App G'!$C$7:$M$23,11,FALSE)</f>
        <v xml:space="preserve">Connections Reform </v>
      </c>
    </row>
    <row r="134" spans="2:19" ht="15" x14ac:dyDescent="0.25">
      <c r="B134" s="6" t="s">
        <v>136</v>
      </c>
      <c r="C134" s="6" t="s">
        <v>472</v>
      </c>
      <c r="D134" s="6" t="s">
        <v>336</v>
      </c>
      <c r="E134" s="6" t="s">
        <v>336</v>
      </c>
      <c r="F134" s="6" t="s">
        <v>486</v>
      </c>
      <c r="G134" s="6">
        <v>330458</v>
      </c>
      <c r="H134" s="62">
        <v>477825</v>
      </c>
      <c r="I134" s="63">
        <v>400</v>
      </c>
      <c r="J134" s="74">
        <v>7.6210235533030604</v>
      </c>
      <c r="K134" s="59">
        <v>8.8403016387782998</v>
      </c>
      <c r="L134" s="60">
        <v>21.323997031244616</v>
      </c>
      <c r="M134" s="59">
        <v>10.368852459016399</v>
      </c>
      <c r="N134" s="79">
        <v>1.7071524966261815</v>
      </c>
      <c r="O134" s="58">
        <v>1.2269641125121249</v>
      </c>
      <c r="P134" s="61">
        <v>10.368852459016399</v>
      </c>
      <c r="Q134" s="1">
        <v>1.4212415130940828</v>
      </c>
      <c r="R134" s="1">
        <v>12.010655737704912</v>
      </c>
      <c r="S134" s="1" t="str">
        <f>VLOOKUP(F134,'7)Transmission Capacity - App G'!$C$7:$M$23,11,FALSE)</f>
        <v xml:space="preserve">Connections Reform </v>
      </c>
    </row>
    <row r="135" spans="2:19" ht="15" x14ac:dyDescent="0.25">
      <c r="B135" s="6" t="s">
        <v>137</v>
      </c>
      <c r="C135" s="6" t="s">
        <v>472</v>
      </c>
      <c r="D135" s="6" t="s">
        <v>183</v>
      </c>
      <c r="E135" s="6" t="s">
        <v>183</v>
      </c>
      <c r="F135" s="6" t="s">
        <v>415</v>
      </c>
      <c r="G135" s="6">
        <v>402300</v>
      </c>
      <c r="H135" s="62">
        <v>394074</v>
      </c>
      <c r="I135" s="63">
        <v>630</v>
      </c>
      <c r="J135" s="74">
        <v>12.00311209645232</v>
      </c>
      <c r="K135" s="59">
        <v>8.494021796113552</v>
      </c>
      <c r="L135" s="60">
        <v>13.131021796113552</v>
      </c>
      <c r="M135" s="59">
        <v>30.682994504270404</v>
      </c>
      <c r="N135" s="79">
        <v>5.6747203579418501</v>
      </c>
      <c r="O135" s="58">
        <v>4.1583606557377166</v>
      </c>
      <c r="P135" s="61">
        <v>13.131021796113552</v>
      </c>
      <c r="Q135" s="1">
        <v>5.4750819672131099</v>
      </c>
      <c r="R135" s="1">
        <v>12.055047036180468</v>
      </c>
      <c r="S135" s="1" t="str">
        <f>VLOOKUP(F135,'7)Transmission Capacity - App G'!$C$7:$M$23,11,FALSE)</f>
        <v xml:space="preserve">Connections Reform </v>
      </c>
    </row>
    <row r="136" spans="2:19" ht="15" x14ac:dyDescent="0.25">
      <c r="B136" s="6" t="s">
        <v>620</v>
      </c>
      <c r="C136" s="6" t="s">
        <v>472</v>
      </c>
      <c r="D136" s="6" t="s">
        <v>138</v>
      </c>
      <c r="E136" s="6" t="s">
        <v>138</v>
      </c>
      <c r="F136" s="6" t="s">
        <v>416</v>
      </c>
      <c r="G136" s="6">
        <v>360621</v>
      </c>
      <c r="H136" s="62">
        <v>397766</v>
      </c>
      <c r="I136" s="63">
        <v>800</v>
      </c>
      <c r="J136" s="74">
        <v>15.242047106606121</v>
      </c>
      <c r="K136" s="59">
        <v>10.110899441717528</v>
      </c>
      <c r="L136" s="60">
        <v>15.610899441717528</v>
      </c>
      <c r="M136" s="59">
        <v>2.6844262295081971</v>
      </c>
      <c r="N136" s="79">
        <v>0.44197031039136303</v>
      </c>
      <c r="O136" s="58">
        <v>0.31765276430649858</v>
      </c>
      <c r="P136" s="61">
        <v>2.6844262295081971</v>
      </c>
      <c r="Q136" s="1">
        <v>0</v>
      </c>
      <c r="R136" s="1">
        <v>0</v>
      </c>
      <c r="S136" s="1" t="str">
        <f>VLOOKUP(F136,'7)Transmission Capacity - App G'!$C$7:$M$23,11,FALSE)</f>
        <v>N/A</v>
      </c>
    </row>
    <row r="137" spans="2:19" ht="15" x14ac:dyDescent="0.25">
      <c r="B137" s="6" t="s">
        <v>139</v>
      </c>
      <c r="C137" s="6" t="s">
        <v>472</v>
      </c>
      <c r="D137" s="6" t="s">
        <v>404</v>
      </c>
      <c r="E137" s="6" t="s">
        <v>404</v>
      </c>
      <c r="F137" s="6" t="s">
        <v>415</v>
      </c>
      <c r="G137" s="6">
        <v>401104</v>
      </c>
      <c r="H137" s="62">
        <v>383846</v>
      </c>
      <c r="I137" s="63">
        <v>400</v>
      </c>
      <c r="J137" s="74">
        <v>7.6210235533030604</v>
      </c>
      <c r="K137" s="59">
        <v>6.8592710184189016</v>
      </c>
      <c r="L137" s="60">
        <v>6.8592710184189016</v>
      </c>
      <c r="M137" s="59">
        <v>24.399093883767179</v>
      </c>
      <c r="N137" s="79">
        <v>8.8886639676113379</v>
      </c>
      <c r="O137" s="58">
        <v>6.3884578079534444</v>
      </c>
      <c r="P137" s="61">
        <v>6.8592710184189016</v>
      </c>
      <c r="Q137" s="1">
        <v>7.0493695441319124</v>
      </c>
      <c r="R137" s="1">
        <v>5.6473370211839224</v>
      </c>
      <c r="S137" s="1" t="str">
        <f>VLOOKUP(F137,'7)Transmission Capacity - App G'!$C$7:$M$23,11,FALSE)</f>
        <v xml:space="preserve">Connections Reform </v>
      </c>
    </row>
    <row r="138" spans="2:19" ht="15" x14ac:dyDescent="0.25">
      <c r="B138" s="6" t="s">
        <v>140</v>
      </c>
      <c r="C138" s="6" t="s">
        <v>471</v>
      </c>
      <c r="D138" s="6" t="s">
        <v>407</v>
      </c>
      <c r="E138" s="6" t="s">
        <v>407</v>
      </c>
      <c r="F138" s="6" t="s">
        <v>255</v>
      </c>
      <c r="G138" s="6">
        <v>378312</v>
      </c>
      <c r="H138" s="62">
        <v>422726</v>
      </c>
      <c r="I138" s="63">
        <v>400</v>
      </c>
      <c r="J138" s="74">
        <v>4.572614131981835</v>
      </c>
      <c r="K138" s="59">
        <v>9.9582089578226487</v>
      </c>
      <c r="L138" s="60">
        <v>15.05820895782265</v>
      </c>
      <c r="M138" s="59">
        <v>25.037178438222796</v>
      </c>
      <c r="N138" s="79">
        <v>5.886796968488234</v>
      </c>
      <c r="O138" s="58">
        <v>4.2951688009313163</v>
      </c>
      <c r="P138" s="61">
        <v>15.05820895782265</v>
      </c>
      <c r="Q138" s="1">
        <v>5.8850059912717736</v>
      </c>
      <c r="R138" s="1">
        <v>14.387242723081719</v>
      </c>
      <c r="S138" s="1" t="str">
        <f>VLOOKUP(F138,'7)Transmission Capacity - App G'!$C$7:$M$23,11,FALSE)</f>
        <v xml:space="preserve">Connections Reform </v>
      </c>
    </row>
    <row r="139" spans="2:19" ht="15" x14ac:dyDescent="0.25">
      <c r="B139" s="6" t="s">
        <v>141</v>
      </c>
      <c r="C139" s="6" t="s">
        <v>472</v>
      </c>
      <c r="D139" s="6" t="s">
        <v>336</v>
      </c>
      <c r="E139" s="6" t="s">
        <v>336</v>
      </c>
      <c r="F139" s="6" t="s">
        <v>486</v>
      </c>
      <c r="G139" s="6">
        <v>340240</v>
      </c>
      <c r="H139" s="62">
        <v>478314</v>
      </c>
      <c r="I139" s="63">
        <v>400</v>
      </c>
      <c r="J139" s="74">
        <v>7.6210235533030604</v>
      </c>
      <c r="K139" s="59">
        <v>5.5457753361439561</v>
      </c>
      <c r="L139" s="60">
        <v>11.545775336143956</v>
      </c>
      <c r="M139" s="59">
        <v>20.996940313933003</v>
      </c>
      <c r="N139" s="79">
        <v>20.996940313933003</v>
      </c>
      <c r="O139" s="58">
        <v>19.203491755577112</v>
      </c>
      <c r="P139" s="61">
        <v>11.545775336143956</v>
      </c>
      <c r="Q139" s="1">
        <v>19.531134820562563</v>
      </c>
      <c r="R139" s="1">
        <v>10.726295054804051</v>
      </c>
      <c r="S139" s="1" t="str">
        <f>VLOOKUP(F139,'7)Transmission Capacity - App G'!$C$7:$M$23,11,FALSE)</f>
        <v xml:space="preserve">Connections Reform </v>
      </c>
    </row>
    <row r="140" spans="2:19" ht="15" x14ac:dyDescent="0.25">
      <c r="B140" s="6" t="s">
        <v>142</v>
      </c>
      <c r="C140" s="6" t="s">
        <v>471</v>
      </c>
      <c r="D140" s="6" t="s">
        <v>402</v>
      </c>
      <c r="E140" s="6" t="s">
        <v>402</v>
      </c>
      <c r="F140" s="6" t="s">
        <v>255</v>
      </c>
      <c r="G140" s="6">
        <v>373765</v>
      </c>
      <c r="H140" s="62">
        <v>431955</v>
      </c>
      <c r="I140" s="63">
        <v>630</v>
      </c>
      <c r="J140" s="74">
        <v>7.2018672578713909</v>
      </c>
      <c r="K140" s="59">
        <v>10.429913167811694</v>
      </c>
      <c r="L140" s="60">
        <v>18.549913167811695</v>
      </c>
      <c r="M140" s="59">
        <v>17.784100118264991</v>
      </c>
      <c r="N140" s="79">
        <v>3.4409254088552066</v>
      </c>
      <c r="O140" s="58">
        <v>2.5105937136204899</v>
      </c>
      <c r="P140" s="61">
        <v>17.784100118264991</v>
      </c>
      <c r="Q140" s="1">
        <v>1.1085162189168232</v>
      </c>
      <c r="R140" s="1">
        <v>9.3680224265971646</v>
      </c>
      <c r="S140" s="1" t="str">
        <f>VLOOKUP(F140,'7)Transmission Capacity - App G'!$C$7:$M$23,11,FALSE)</f>
        <v xml:space="preserve">Connections Reform </v>
      </c>
    </row>
    <row r="141" spans="2:19" ht="15" x14ac:dyDescent="0.25">
      <c r="B141" s="6" t="s">
        <v>143</v>
      </c>
      <c r="C141" s="6" t="s">
        <v>472</v>
      </c>
      <c r="D141" s="6" t="s">
        <v>393</v>
      </c>
      <c r="E141" s="6" t="s">
        <v>393</v>
      </c>
      <c r="F141" s="6" t="s">
        <v>417</v>
      </c>
      <c r="G141" s="6">
        <v>378744</v>
      </c>
      <c r="H141" s="62">
        <v>387772</v>
      </c>
      <c r="I141" s="63">
        <v>400</v>
      </c>
      <c r="J141" s="74">
        <v>7.6210235533030604</v>
      </c>
      <c r="K141" s="59">
        <v>7.3126029758005817</v>
      </c>
      <c r="L141" s="60">
        <v>11.949602975800582</v>
      </c>
      <c r="M141" s="59">
        <v>31.685415704090811</v>
      </c>
      <c r="N141" s="79">
        <v>15.697705802968963</v>
      </c>
      <c r="O141" s="58">
        <v>11.282250242483029</v>
      </c>
      <c r="P141" s="61">
        <v>11.949602975800582</v>
      </c>
      <c r="Q141" s="1">
        <v>11.150824442289041</v>
      </c>
      <c r="R141" s="1">
        <v>10.828256907092197</v>
      </c>
      <c r="S141" s="1" t="str">
        <f>VLOOKUP(F141,'7)Transmission Capacity - App G'!$C$7:$M$23,11,FALSE)</f>
        <v xml:space="preserve">Connections Reform </v>
      </c>
    </row>
    <row r="142" spans="2:19" ht="15" x14ac:dyDescent="0.25">
      <c r="B142" s="6" t="s">
        <v>144</v>
      </c>
      <c r="C142" s="6" t="s">
        <v>472</v>
      </c>
      <c r="D142" s="6" t="s">
        <v>394</v>
      </c>
      <c r="E142" s="6" t="s">
        <v>394</v>
      </c>
      <c r="F142" s="6" t="s">
        <v>420</v>
      </c>
      <c r="G142" s="6">
        <v>391570</v>
      </c>
      <c r="H142" s="62">
        <v>387132</v>
      </c>
      <c r="I142" s="63">
        <v>400</v>
      </c>
      <c r="J142" s="74">
        <v>7.6210235533030604</v>
      </c>
      <c r="K142" s="59">
        <v>6.8087975146986643</v>
      </c>
      <c r="L142" s="60">
        <v>11.445797514698665</v>
      </c>
      <c r="M142" s="59">
        <v>31.523768418047837</v>
      </c>
      <c r="N142" s="79">
        <v>9.0491228070175449</v>
      </c>
      <c r="O142" s="58">
        <v>6.5037827352085369</v>
      </c>
      <c r="P142" s="61">
        <v>11.445797514698665</v>
      </c>
      <c r="Q142" s="1">
        <v>5.6165858389912717</v>
      </c>
      <c r="R142" s="1">
        <v>0.45951201676907516</v>
      </c>
      <c r="S142" s="1" t="str">
        <f>VLOOKUP(F142,'7)Transmission Capacity - App G'!$C$7:$M$23,11,FALSE)</f>
        <v xml:space="preserve">Connections Reform </v>
      </c>
    </row>
    <row r="143" spans="2:19" ht="15" x14ac:dyDescent="0.25">
      <c r="B143" s="6" t="s">
        <v>145</v>
      </c>
      <c r="C143" s="6" t="s">
        <v>471</v>
      </c>
      <c r="D143" s="6" t="s">
        <v>406</v>
      </c>
      <c r="E143" s="6" t="s">
        <v>406</v>
      </c>
      <c r="F143" s="6" t="s">
        <v>489</v>
      </c>
      <c r="G143" s="6">
        <v>358235</v>
      </c>
      <c r="H143" s="62">
        <v>404898</v>
      </c>
      <c r="I143" s="63">
        <v>630</v>
      </c>
      <c r="J143" s="74">
        <v>7.2018672578713909</v>
      </c>
      <c r="K143" s="59">
        <v>0</v>
      </c>
      <c r="L143" s="60">
        <v>5.9689439525328343</v>
      </c>
      <c r="M143" s="59">
        <v>19.317801400261192</v>
      </c>
      <c r="N143" s="79">
        <v>19.317801400261192</v>
      </c>
      <c r="O143" s="58">
        <v>17.736786961583238</v>
      </c>
      <c r="P143" s="61">
        <v>5.9689439525328343</v>
      </c>
      <c r="Q143" s="1">
        <v>4.1968000381765354</v>
      </c>
      <c r="R143" s="1">
        <v>3.8847592508228956</v>
      </c>
      <c r="S143" s="1" t="str">
        <f>VLOOKUP(F143,'7)Transmission Capacity - App G'!$C$7:$M$23,11,FALSE)</f>
        <v xml:space="preserve">Connections Reform </v>
      </c>
    </row>
    <row r="144" spans="2:19" ht="15" x14ac:dyDescent="0.25">
      <c r="B144" s="6" t="s">
        <v>146</v>
      </c>
      <c r="C144" s="6" t="s">
        <v>471</v>
      </c>
      <c r="D144" s="6" t="s">
        <v>406</v>
      </c>
      <c r="E144" s="6" t="s">
        <v>406</v>
      </c>
      <c r="F144" s="6" t="s">
        <v>489</v>
      </c>
      <c r="G144" s="6">
        <v>358225</v>
      </c>
      <c r="H144" s="62">
        <v>404888</v>
      </c>
      <c r="I144" s="63">
        <v>630</v>
      </c>
      <c r="J144" s="74">
        <v>7.2018672578713909</v>
      </c>
      <c r="K144" s="59">
        <v>0</v>
      </c>
      <c r="L144" s="60">
        <v>7.7199502071016965</v>
      </c>
      <c r="M144" s="59">
        <v>31.279780345833331</v>
      </c>
      <c r="N144" s="79">
        <v>9.1936178699641005</v>
      </c>
      <c r="O144" s="58">
        <v>6.7079161816065191</v>
      </c>
      <c r="P144" s="61">
        <v>7.7199502071016965</v>
      </c>
      <c r="Q144" s="1">
        <v>5.7981194564732235</v>
      </c>
      <c r="R144" s="1">
        <v>10.207149895993307</v>
      </c>
      <c r="S144" s="1" t="str">
        <f>VLOOKUP(F144,'7)Transmission Capacity - App G'!$C$7:$M$23,11,FALSE)</f>
        <v xml:space="preserve">Connections Reform </v>
      </c>
    </row>
    <row r="145" spans="2:19" ht="15" x14ac:dyDescent="0.25">
      <c r="B145" s="6" t="s">
        <v>147</v>
      </c>
      <c r="C145" s="6" t="s">
        <v>472</v>
      </c>
      <c r="D145" s="6" t="s">
        <v>384</v>
      </c>
      <c r="E145" s="6" t="s">
        <v>384</v>
      </c>
      <c r="F145" s="6" t="s">
        <v>415</v>
      </c>
      <c r="G145" s="6">
        <v>399322</v>
      </c>
      <c r="H145" s="62">
        <v>404583</v>
      </c>
      <c r="I145" s="63">
        <v>800</v>
      </c>
      <c r="J145" s="74">
        <v>15.242047106606121</v>
      </c>
      <c r="K145" s="59">
        <v>13.46819960520599</v>
      </c>
      <c r="L145" s="60">
        <v>17.968199605205989</v>
      </c>
      <c r="M145" s="59">
        <v>7</v>
      </c>
      <c r="N145" s="79">
        <v>1.9574944071588367</v>
      </c>
      <c r="O145" s="58">
        <v>1.4344262295081966</v>
      </c>
      <c r="P145" s="61">
        <v>7</v>
      </c>
      <c r="Q145" s="1">
        <v>1.4344262295081966</v>
      </c>
      <c r="R145" s="1">
        <v>7</v>
      </c>
      <c r="S145" s="1" t="str">
        <f>VLOOKUP(F145,'7)Transmission Capacity - App G'!$C$7:$M$23,11,FALSE)</f>
        <v xml:space="preserve">Connections Reform </v>
      </c>
    </row>
    <row r="146" spans="2:19" ht="15" x14ac:dyDescent="0.25">
      <c r="B146" s="6" t="s">
        <v>148</v>
      </c>
      <c r="C146" s="6" t="s">
        <v>471</v>
      </c>
      <c r="D146" s="6" t="s">
        <v>148</v>
      </c>
      <c r="E146" s="6" t="s">
        <v>148</v>
      </c>
      <c r="F146" s="6" t="s">
        <v>414</v>
      </c>
      <c r="G146" s="6">
        <v>393262</v>
      </c>
      <c r="H146" s="62">
        <v>404755</v>
      </c>
      <c r="I146" s="63">
        <v>400</v>
      </c>
      <c r="J146" s="74">
        <v>4.572614131981835</v>
      </c>
      <c r="K146" s="59">
        <v>11.585927114370705</v>
      </c>
      <c r="L146" s="60">
        <v>11.585927114370705</v>
      </c>
      <c r="M146" s="59">
        <v>61.848827678276081</v>
      </c>
      <c r="N146" s="79">
        <v>10.158835261268447</v>
      </c>
      <c r="O146" s="58">
        <v>7.4121653084982526</v>
      </c>
      <c r="P146" s="61">
        <v>11.585927114370705</v>
      </c>
      <c r="Q146" s="1">
        <v>6.8406996781182707</v>
      </c>
      <c r="R146" s="1">
        <v>4.6017310636633511</v>
      </c>
      <c r="S146" s="1" t="str">
        <f>VLOOKUP(F146,'7)Transmission Capacity - App G'!$C$7:$M$23,11,FALSE)</f>
        <v xml:space="preserve">Connections Reform </v>
      </c>
    </row>
    <row r="147" spans="2:19" ht="15" x14ac:dyDescent="0.25">
      <c r="B147" s="6" t="s">
        <v>149</v>
      </c>
      <c r="C147" s="6" t="s">
        <v>471</v>
      </c>
      <c r="D147" s="6" t="s">
        <v>215</v>
      </c>
      <c r="E147" s="6" t="s">
        <v>215</v>
      </c>
      <c r="F147" s="6" t="s">
        <v>412</v>
      </c>
      <c r="G147" s="6">
        <v>367171</v>
      </c>
      <c r="H147" s="62">
        <v>427130</v>
      </c>
      <c r="I147" s="63">
        <v>800</v>
      </c>
      <c r="J147" s="74">
        <v>9.1452282639636699</v>
      </c>
      <c r="K147" s="59">
        <v>8.8125474985798036</v>
      </c>
      <c r="L147" s="60">
        <v>13.632731410963988</v>
      </c>
      <c r="M147" s="59">
        <v>22.60256410256417</v>
      </c>
      <c r="N147" s="79">
        <v>3.944071588366902</v>
      </c>
      <c r="O147" s="58">
        <v>2.890163934426238</v>
      </c>
      <c r="P147" s="61">
        <v>13.632731410963988</v>
      </c>
      <c r="Q147" s="1">
        <v>0</v>
      </c>
      <c r="R147" s="1">
        <v>0</v>
      </c>
      <c r="S147" s="1" t="str">
        <f>VLOOKUP(F147,'7)Transmission Capacity - App G'!$C$7:$M$23,11,FALSE)</f>
        <v xml:space="preserve">Connections Reform </v>
      </c>
    </row>
    <row r="148" spans="2:19" ht="15" x14ac:dyDescent="0.25">
      <c r="B148" s="6" t="s">
        <v>150</v>
      </c>
      <c r="C148" s="6" t="s">
        <v>472</v>
      </c>
      <c r="D148" s="6" t="s">
        <v>183</v>
      </c>
      <c r="E148" s="6" t="s">
        <v>183</v>
      </c>
      <c r="F148" s="6" t="s">
        <v>415</v>
      </c>
      <c r="G148" s="6">
        <v>401790</v>
      </c>
      <c r="H148" s="62">
        <v>395876</v>
      </c>
      <c r="I148" s="63">
        <v>400</v>
      </c>
      <c r="J148" s="74">
        <v>7.6210235533030604</v>
      </c>
      <c r="K148" s="59">
        <v>10.59666307457557</v>
      </c>
      <c r="L148" s="60">
        <v>17.323661513264053</v>
      </c>
      <c r="M148" s="59">
        <v>7.7221311475409831</v>
      </c>
      <c r="N148" s="79">
        <v>1.2713900134952765</v>
      </c>
      <c r="O148" s="58">
        <v>0.91377303588748793</v>
      </c>
      <c r="P148" s="61">
        <v>7.7221311475409831</v>
      </c>
      <c r="Q148" s="1">
        <v>0.83753637245392676</v>
      </c>
      <c r="R148" s="1">
        <v>7.0778688524590034</v>
      </c>
      <c r="S148" s="1" t="str">
        <f>VLOOKUP(F148,'7)Transmission Capacity - App G'!$C$7:$M$23,11,FALSE)</f>
        <v xml:space="preserve">Connections Reform </v>
      </c>
    </row>
    <row r="149" spans="2:19" ht="15" x14ac:dyDescent="0.25">
      <c r="B149" s="6" t="s">
        <v>151</v>
      </c>
      <c r="C149" s="6" t="s">
        <v>471</v>
      </c>
      <c r="D149" s="6" t="s">
        <v>408</v>
      </c>
      <c r="E149" s="6" t="s">
        <v>408</v>
      </c>
      <c r="F149" s="6" t="s">
        <v>487</v>
      </c>
      <c r="G149" s="6">
        <v>342288</v>
      </c>
      <c r="H149" s="62">
        <v>430650</v>
      </c>
      <c r="I149" s="63">
        <v>630</v>
      </c>
      <c r="J149" s="74">
        <v>7.2018672578713909</v>
      </c>
      <c r="K149" s="59">
        <v>1.9130043326132018</v>
      </c>
      <c r="L149" s="60">
        <v>1.9910525768037104</v>
      </c>
      <c r="M149" s="59">
        <v>21.549807229095336</v>
      </c>
      <c r="N149" s="79">
        <v>10.5777423214998</v>
      </c>
      <c r="O149" s="58">
        <v>7.7178114086146685</v>
      </c>
      <c r="P149" s="61">
        <v>1.9910525768037104</v>
      </c>
      <c r="Q149" s="1">
        <v>0</v>
      </c>
      <c r="R149" s="1">
        <v>0</v>
      </c>
      <c r="S149" s="1" t="str">
        <f>VLOOKUP(F149,'7)Transmission Capacity - App G'!$C$7:$M$23,11,FALSE)</f>
        <v xml:space="preserve">Connections Reform </v>
      </c>
    </row>
    <row r="150" spans="2:19" ht="15" x14ac:dyDescent="0.25">
      <c r="B150" s="6" t="s">
        <v>152</v>
      </c>
      <c r="C150" s="6" t="s">
        <v>472</v>
      </c>
      <c r="D150" s="6" t="s">
        <v>377</v>
      </c>
      <c r="E150" s="6" t="s">
        <v>377</v>
      </c>
      <c r="F150" s="6" t="s">
        <v>413</v>
      </c>
      <c r="G150" s="6">
        <v>385958</v>
      </c>
      <c r="H150" s="62">
        <v>383397</v>
      </c>
      <c r="I150" s="63">
        <v>400</v>
      </c>
      <c r="J150" s="74">
        <v>7.6210235533030604</v>
      </c>
      <c r="K150" s="59">
        <v>7.1087579188372949</v>
      </c>
      <c r="L150" s="60">
        <v>11.745757918837295</v>
      </c>
      <c r="M150" s="59">
        <v>11.217948717948717</v>
      </c>
      <c r="N150" s="79">
        <v>1.9574944071588367</v>
      </c>
      <c r="O150" s="58">
        <v>1.4344262295081966</v>
      </c>
      <c r="P150" s="61">
        <v>11.217948717948717</v>
      </c>
      <c r="Q150" s="1">
        <v>1.4344262295081966</v>
      </c>
      <c r="R150" s="1">
        <v>5.7680000000000575</v>
      </c>
      <c r="S150" s="1" t="str">
        <f>VLOOKUP(F150,'7)Transmission Capacity - App G'!$C$7:$M$23,11,FALSE)</f>
        <v xml:space="preserve">Connections Reform </v>
      </c>
    </row>
    <row r="151" spans="2:19" ht="15" x14ac:dyDescent="0.25">
      <c r="B151" s="6" t="s">
        <v>153</v>
      </c>
      <c r="C151" s="6" t="s">
        <v>472</v>
      </c>
      <c r="D151" s="6" t="s">
        <v>375</v>
      </c>
      <c r="E151" s="6" t="s">
        <v>375</v>
      </c>
      <c r="F151" s="6" t="s">
        <v>487</v>
      </c>
      <c r="G151" s="6">
        <v>346186</v>
      </c>
      <c r="H151" s="62">
        <v>417486</v>
      </c>
      <c r="I151" s="63">
        <v>630</v>
      </c>
      <c r="J151" s="74">
        <v>12.00311209645232</v>
      </c>
      <c r="K151" s="59">
        <v>0</v>
      </c>
      <c r="L151" s="60">
        <v>0</v>
      </c>
      <c r="M151" s="59">
        <v>10.830860454547844</v>
      </c>
      <c r="N151" s="79">
        <v>10.830860454547844</v>
      </c>
      <c r="O151" s="58">
        <v>10.830860454547844</v>
      </c>
      <c r="P151" s="61">
        <v>0</v>
      </c>
      <c r="Q151" s="1">
        <v>5.1052631578947114</v>
      </c>
      <c r="R151" s="1">
        <v>5.1052631578947114</v>
      </c>
      <c r="S151" s="1" t="str">
        <f>VLOOKUP(F151,'7)Transmission Capacity - App G'!$C$7:$M$23,11,FALSE)</f>
        <v xml:space="preserve">Connections Reform </v>
      </c>
    </row>
    <row r="152" spans="2:19" ht="15" x14ac:dyDescent="0.25">
      <c r="B152" s="6" t="s">
        <v>154</v>
      </c>
      <c r="C152" s="6" t="s">
        <v>471</v>
      </c>
      <c r="D152" s="6" t="s">
        <v>407</v>
      </c>
      <c r="E152" s="6" t="s">
        <v>407</v>
      </c>
      <c r="F152" s="6" t="s">
        <v>255</v>
      </c>
      <c r="G152" s="6">
        <v>382535</v>
      </c>
      <c r="H152" s="62">
        <v>422283</v>
      </c>
      <c r="I152" s="63">
        <v>800</v>
      </c>
      <c r="J152" s="74">
        <v>9.1452282639636699</v>
      </c>
      <c r="K152" s="59">
        <v>7.8904402997800158</v>
      </c>
      <c r="L152" s="60">
        <v>12.527440299780016</v>
      </c>
      <c r="M152" s="59">
        <v>29.356693588764109</v>
      </c>
      <c r="N152" s="79">
        <v>12.312086158755484</v>
      </c>
      <c r="O152" s="58">
        <v>8.983236321303842</v>
      </c>
      <c r="P152" s="61">
        <v>12.527440299780016</v>
      </c>
      <c r="Q152" s="1">
        <v>9.5451812890749359</v>
      </c>
      <c r="R152" s="1">
        <v>9.9239267296045632</v>
      </c>
      <c r="S152" s="1" t="str">
        <f>VLOOKUP(F152,'7)Transmission Capacity - App G'!$C$7:$M$23,11,FALSE)</f>
        <v xml:space="preserve">Connections Reform </v>
      </c>
    </row>
    <row r="153" spans="2:19" ht="15" x14ac:dyDescent="0.25">
      <c r="B153" s="6" t="s">
        <v>155</v>
      </c>
      <c r="C153" s="6" t="s">
        <v>471</v>
      </c>
      <c r="D153" s="6" t="s">
        <v>380</v>
      </c>
      <c r="E153" s="6" t="s">
        <v>380</v>
      </c>
      <c r="F153" s="6" t="s">
        <v>414</v>
      </c>
      <c r="G153" s="6">
        <v>385907</v>
      </c>
      <c r="H153" s="62">
        <v>402469</v>
      </c>
      <c r="I153" s="63">
        <v>400</v>
      </c>
      <c r="J153" s="74">
        <v>4.572614131981835</v>
      </c>
      <c r="K153" s="59">
        <v>11.382456095432566</v>
      </c>
      <c r="L153" s="60">
        <v>16.022456095432567</v>
      </c>
      <c r="M153" s="59">
        <v>30.016390257213907</v>
      </c>
      <c r="N153" s="79">
        <v>12.486637415237336</v>
      </c>
      <c r="O153" s="58">
        <v>9.1105937136204904</v>
      </c>
      <c r="P153" s="61">
        <v>16.022456095432567</v>
      </c>
      <c r="Q153" s="1">
        <v>9.1946089611268587</v>
      </c>
      <c r="R153" s="1">
        <v>15.55201592675723</v>
      </c>
      <c r="S153" s="1" t="str">
        <f>VLOOKUP(F153,'7)Transmission Capacity - App G'!$C$7:$M$23,11,FALSE)</f>
        <v xml:space="preserve">Connections Reform </v>
      </c>
    </row>
    <row r="154" spans="2:19" ht="15" x14ac:dyDescent="0.25">
      <c r="B154" s="6" t="s">
        <v>156</v>
      </c>
      <c r="C154" s="6" t="s">
        <v>472</v>
      </c>
      <c r="D154" s="6" t="s">
        <v>388</v>
      </c>
      <c r="E154" s="6" t="s">
        <v>388</v>
      </c>
      <c r="F154" s="6" t="s">
        <v>418</v>
      </c>
      <c r="G154" s="6">
        <v>374043</v>
      </c>
      <c r="H154" s="62">
        <v>410941</v>
      </c>
      <c r="I154" s="63">
        <v>400</v>
      </c>
      <c r="J154" s="74">
        <v>7.6210235533030604</v>
      </c>
      <c r="K154" s="59">
        <v>1.2153928270338046</v>
      </c>
      <c r="L154" s="60">
        <v>5.5153928270338053</v>
      </c>
      <c r="M154" s="59">
        <v>11.217948717948717</v>
      </c>
      <c r="N154" s="79">
        <v>1.9574944071588367</v>
      </c>
      <c r="O154" s="58">
        <v>1.4344262295081966</v>
      </c>
      <c r="P154" s="61">
        <v>5.5153928270338053</v>
      </c>
      <c r="Q154" s="1">
        <v>1.4344262295081966</v>
      </c>
      <c r="R154" s="1">
        <v>7.1870326814911252</v>
      </c>
      <c r="S154" s="1" t="str">
        <f>VLOOKUP(F154,'7)Transmission Capacity - App G'!$C$7:$M$23,11,FALSE)</f>
        <v xml:space="preserve">Connections Reform </v>
      </c>
    </row>
    <row r="155" spans="2:19" ht="15" x14ac:dyDescent="0.25">
      <c r="B155" s="6" t="s">
        <v>157</v>
      </c>
      <c r="C155" s="6" t="s">
        <v>472</v>
      </c>
      <c r="D155" s="6" t="s">
        <v>183</v>
      </c>
      <c r="E155" s="6" t="s">
        <v>183</v>
      </c>
      <c r="F155" s="6" t="s">
        <v>415</v>
      </c>
      <c r="G155" s="6">
        <v>398419</v>
      </c>
      <c r="H155" s="62">
        <v>395120</v>
      </c>
      <c r="I155" s="63">
        <v>800</v>
      </c>
      <c r="J155" s="74">
        <v>15.242047106606121</v>
      </c>
      <c r="K155" s="59">
        <v>0</v>
      </c>
      <c r="L155" s="60">
        <v>0</v>
      </c>
      <c r="M155" s="59">
        <v>14.725262871861482</v>
      </c>
      <c r="N155" s="79">
        <v>4.7233468286099862</v>
      </c>
      <c r="O155" s="58">
        <v>3.3947623666343358</v>
      </c>
      <c r="P155" s="61">
        <v>0</v>
      </c>
      <c r="Q155" s="1">
        <v>3.421435499515034</v>
      </c>
      <c r="R155" s="1">
        <v>6.4801590982823871</v>
      </c>
      <c r="S155" s="1" t="str">
        <f>VLOOKUP(F155,'7)Transmission Capacity - App G'!$C$7:$M$23,11,FALSE)</f>
        <v xml:space="preserve">Connections Reform </v>
      </c>
    </row>
    <row r="156" spans="2:19" ht="15" x14ac:dyDescent="0.25">
      <c r="B156" s="6" t="s">
        <v>158</v>
      </c>
      <c r="C156" s="6" t="s">
        <v>472</v>
      </c>
      <c r="D156" s="6" t="s">
        <v>336</v>
      </c>
      <c r="E156" s="6" t="s">
        <v>336</v>
      </c>
      <c r="F156" s="6" t="s">
        <v>486</v>
      </c>
      <c r="G156" s="6">
        <v>334234</v>
      </c>
      <c r="H156" s="62">
        <v>483827</v>
      </c>
      <c r="I156" s="63">
        <v>630</v>
      </c>
      <c r="J156" s="74">
        <v>12.00311209645232</v>
      </c>
      <c r="K156" s="59">
        <v>4.2345956998786267</v>
      </c>
      <c r="L156" s="60">
        <v>6.7345956998786267</v>
      </c>
      <c r="M156" s="59">
        <v>13.138089138395294</v>
      </c>
      <c r="N156" s="79">
        <v>13.138089138395294</v>
      </c>
      <c r="O156" s="58">
        <v>13.138089138395294</v>
      </c>
      <c r="P156" s="61">
        <v>6.7345956998786267</v>
      </c>
      <c r="Q156" s="1">
        <v>13.002558570936745</v>
      </c>
      <c r="R156" s="1">
        <v>6.7952071453162732</v>
      </c>
      <c r="S156" s="1" t="str">
        <f>VLOOKUP(F156,'7)Transmission Capacity - App G'!$C$7:$M$23,11,FALSE)</f>
        <v xml:space="preserve">Connections Reform </v>
      </c>
    </row>
    <row r="157" spans="2:19" ht="15" x14ac:dyDescent="0.25">
      <c r="B157" s="6" t="s">
        <v>159</v>
      </c>
      <c r="C157" s="6" t="s">
        <v>472</v>
      </c>
      <c r="D157" s="6" t="s">
        <v>394</v>
      </c>
      <c r="E157" s="6" t="s">
        <v>394</v>
      </c>
      <c r="F157" s="6" t="s">
        <v>420</v>
      </c>
      <c r="G157" s="6">
        <v>395915</v>
      </c>
      <c r="H157" s="62">
        <v>387138</v>
      </c>
      <c r="I157" s="63">
        <v>630</v>
      </c>
      <c r="J157" s="74">
        <v>12.00311209645232</v>
      </c>
      <c r="K157" s="59">
        <v>12.431093668579496</v>
      </c>
      <c r="L157" s="60">
        <v>16.931093668579496</v>
      </c>
      <c r="M157" s="59">
        <v>29.660105191808867</v>
      </c>
      <c r="N157" s="79">
        <v>16.634008097165992</v>
      </c>
      <c r="O157" s="58">
        <v>11.955189136760429</v>
      </c>
      <c r="P157" s="61">
        <v>16.931093668579496</v>
      </c>
      <c r="Q157" s="1">
        <v>12.013191076624638</v>
      </c>
      <c r="R157" s="1">
        <v>15.451543366240671</v>
      </c>
      <c r="S157" s="1" t="str">
        <f>VLOOKUP(F157,'7)Transmission Capacity - App G'!$C$7:$M$23,11,FALSE)</f>
        <v xml:space="preserve">Connections Reform </v>
      </c>
    </row>
    <row r="158" spans="2:19" ht="15" x14ac:dyDescent="0.25">
      <c r="B158" s="6" t="s">
        <v>160</v>
      </c>
      <c r="C158" s="6" t="s">
        <v>472</v>
      </c>
      <c r="D158" s="6" t="s">
        <v>138</v>
      </c>
      <c r="E158" s="6" t="s">
        <v>138</v>
      </c>
      <c r="F158" s="6" t="s">
        <v>416</v>
      </c>
      <c r="G158" s="6">
        <v>357489</v>
      </c>
      <c r="H158" s="62">
        <v>397336</v>
      </c>
      <c r="I158" s="63">
        <v>630</v>
      </c>
      <c r="J158" s="74">
        <v>12.00311209645232</v>
      </c>
      <c r="K158" s="59">
        <v>0.87300000000000111</v>
      </c>
      <c r="L158" s="60">
        <v>9.478058112589359</v>
      </c>
      <c r="M158" s="59">
        <v>2.6844262295081971</v>
      </c>
      <c r="N158" s="79">
        <v>0.44197031039136303</v>
      </c>
      <c r="O158" s="58">
        <v>0.31765276430649858</v>
      </c>
      <c r="P158" s="61">
        <v>2.6844262295081971</v>
      </c>
      <c r="Q158" s="1">
        <v>0</v>
      </c>
      <c r="R158" s="1">
        <v>0</v>
      </c>
      <c r="S158" s="1" t="str">
        <f>VLOOKUP(F158,'7)Transmission Capacity - App G'!$C$7:$M$23,11,FALSE)</f>
        <v>N/A</v>
      </c>
    </row>
    <row r="159" spans="2:19" ht="15" x14ac:dyDescent="0.25">
      <c r="B159" s="6" t="s">
        <v>161</v>
      </c>
      <c r="C159" s="6" t="s">
        <v>472</v>
      </c>
      <c r="D159" s="6" t="s">
        <v>381</v>
      </c>
      <c r="E159" s="55" t="s">
        <v>318</v>
      </c>
      <c r="F159" s="6" t="s">
        <v>486</v>
      </c>
      <c r="G159" s="6">
        <v>301743</v>
      </c>
      <c r="H159" s="62">
        <v>524532</v>
      </c>
      <c r="I159" s="63">
        <v>400</v>
      </c>
      <c r="J159" s="74">
        <v>7.6210235533030604</v>
      </c>
      <c r="K159" s="59">
        <v>13.805579311123275</v>
      </c>
      <c r="L159" s="60">
        <v>20.025579311123273</v>
      </c>
      <c r="M159" s="59">
        <v>2.9877049180327835</v>
      </c>
      <c r="N159" s="79">
        <v>0.49190283400809665</v>
      </c>
      <c r="O159" s="58">
        <v>0.35354025218234686</v>
      </c>
      <c r="P159" s="61">
        <v>2.9877049180327835</v>
      </c>
      <c r="Q159" s="1">
        <v>0</v>
      </c>
      <c r="R159" s="1">
        <v>0</v>
      </c>
      <c r="S159" s="1" t="str">
        <f>VLOOKUP(F159,'7)Transmission Capacity - App G'!$C$7:$M$23,11,FALSE)</f>
        <v xml:space="preserve">Connections Reform </v>
      </c>
    </row>
    <row r="160" spans="2:19" ht="15" x14ac:dyDescent="0.25">
      <c r="B160" s="6" t="s">
        <v>162</v>
      </c>
      <c r="C160" s="6" t="s">
        <v>472</v>
      </c>
      <c r="D160" s="6" t="s">
        <v>381</v>
      </c>
      <c r="E160" s="55" t="s">
        <v>318</v>
      </c>
      <c r="F160" s="6" t="s">
        <v>486</v>
      </c>
      <c r="G160" s="6">
        <v>301429</v>
      </c>
      <c r="H160" s="62">
        <v>525527</v>
      </c>
      <c r="I160" s="63">
        <v>630</v>
      </c>
      <c r="J160" s="74">
        <v>12.00311209645232</v>
      </c>
      <c r="K160" s="59">
        <v>13.805579311123275</v>
      </c>
      <c r="L160" s="60">
        <v>20.025579311123273</v>
      </c>
      <c r="M160" s="59">
        <v>7</v>
      </c>
      <c r="N160" s="79">
        <v>1.9574944071588367</v>
      </c>
      <c r="O160" s="58">
        <v>1.4344262295081966</v>
      </c>
      <c r="P160" s="61">
        <v>7</v>
      </c>
      <c r="Q160" s="1">
        <v>0</v>
      </c>
      <c r="R160" s="1">
        <v>0</v>
      </c>
      <c r="S160" s="1" t="str">
        <f>VLOOKUP(F160,'7)Transmission Capacity - App G'!$C$7:$M$23,11,FALSE)</f>
        <v xml:space="preserve">Connections Reform </v>
      </c>
    </row>
    <row r="161" spans="2:19" ht="15" x14ac:dyDescent="0.25">
      <c r="B161" s="6" t="s">
        <v>163</v>
      </c>
      <c r="C161" s="6" t="s">
        <v>471</v>
      </c>
      <c r="D161" s="6" t="s">
        <v>76</v>
      </c>
      <c r="E161" s="6" t="s">
        <v>76</v>
      </c>
      <c r="F161" s="6" t="s">
        <v>412</v>
      </c>
      <c r="G161" s="6">
        <v>384370</v>
      </c>
      <c r="H161" s="62">
        <v>410583</v>
      </c>
      <c r="I161" s="63">
        <v>400</v>
      </c>
      <c r="J161" s="74">
        <v>4.572614131981835</v>
      </c>
      <c r="K161" s="59">
        <v>6.0871948515509064</v>
      </c>
      <c r="L161" s="60">
        <v>9.5871948515509064</v>
      </c>
      <c r="M161" s="59">
        <v>23.219493043098623</v>
      </c>
      <c r="N161" s="79">
        <v>9.7249301954527301</v>
      </c>
      <c r="O161" s="58">
        <v>7.0955762514551788</v>
      </c>
      <c r="P161" s="61">
        <v>9.5871948515509064</v>
      </c>
      <c r="Q161" s="1">
        <v>7.0424649936886512</v>
      </c>
      <c r="R161" s="1">
        <v>7.703510403927524</v>
      </c>
      <c r="S161" s="1" t="str">
        <f>VLOOKUP(F161,'7)Transmission Capacity - App G'!$C$7:$M$23,11,FALSE)</f>
        <v xml:space="preserve">Connections Reform </v>
      </c>
    </row>
    <row r="162" spans="2:19" ht="15" x14ac:dyDescent="0.25">
      <c r="B162" s="6" t="s">
        <v>164</v>
      </c>
      <c r="C162" s="6" t="s">
        <v>471</v>
      </c>
      <c r="D162" s="6" t="s">
        <v>397</v>
      </c>
      <c r="E162" s="6" t="s">
        <v>397</v>
      </c>
      <c r="F162" s="6" t="s">
        <v>418</v>
      </c>
      <c r="G162" s="6">
        <v>382793</v>
      </c>
      <c r="H162" s="62">
        <v>410428</v>
      </c>
      <c r="I162" s="63">
        <v>400</v>
      </c>
      <c r="J162" s="74">
        <v>4.572614131981835</v>
      </c>
      <c r="K162" s="59">
        <v>3.1021280066693091</v>
      </c>
      <c r="L162" s="60">
        <v>3.1021280066693091</v>
      </c>
      <c r="M162" s="59">
        <v>8.3720994308637557</v>
      </c>
      <c r="N162" s="79">
        <v>1.9574944071588367</v>
      </c>
      <c r="O162" s="58">
        <v>1.4344262295081966</v>
      </c>
      <c r="P162" s="61">
        <v>3.1021280066693091</v>
      </c>
      <c r="Q162" s="1">
        <v>1.4344262295081966</v>
      </c>
      <c r="R162" s="1">
        <v>2.6949644824713879</v>
      </c>
      <c r="S162" s="1" t="str">
        <f>VLOOKUP(F162,'7)Transmission Capacity - App G'!$C$7:$M$23,11,FALSE)</f>
        <v xml:space="preserve">Connections Reform </v>
      </c>
    </row>
    <row r="163" spans="2:19" ht="15" x14ac:dyDescent="0.25">
      <c r="B163" s="6" t="s">
        <v>165</v>
      </c>
      <c r="C163" s="6" t="s">
        <v>471</v>
      </c>
      <c r="D163" s="6" t="s">
        <v>63</v>
      </c>
      <c r="E163" s="6" t="s">
        <v>63</v>
      </c>
      <c r="F163" s="6" t="s">
        <v>412</v>
      </c>
      <c r="G163" s="6">
        <v>385349</v>
      </c>
      <c r="H163" s="62">
        <v>433821</v>
      </c>
      <c r="I163" s="63">
        <v>400</v>
      </c>
      <c r="J163" s="74">
        <v>4.572614131981835</v>
      </c>
      <c r="K163" s="59">
        <v>9.2960897003584364</v>
      </c>
      <c r="L163" s="60">
        <v>18.506089700358437</v>
      </c>
      <c r="M163" s="59">
        <v>29.07415661191753</v>
      </c>
      <c r="N163" s="79">
        <v>8.8710809732748306</v>
      </c>
      <c r="O163" s="58">
        <v>6.4725844004656583</v>
      </c>
      <c r="P163" s="61">
        <v>18.506089700358437</v>
      </c>
      <c r="Q163" s="1">
        <v>0</v>
      </c>
      <c r="R163" s="1">
        <v>0</v>
      </c>
      <c r="S163" s="1" t="str">
        <f>VLOOKUP(F163,'7)Transmission Capacity - App G'!$C$7:$M$23,11,FALSE)</f>
        <v xml:space="preserve">Connections Reform </v>
      </c>
    </row>
    <row r="164" spans="2:19" ht="15" x14ac:dyDescent="0.25">
      <c r="B164" s="6" t="s">
        <v>166</v>
      </c>
      <c r="C164" s="6" t="s">
        <v>471</v>
      </c>
      <c r="D164" s="6" t="s">
        <v>409</v>
      </c>
      <c r="E164" s="6" t="s">
        <v>409</v>
      </c>
      <c r="F164" s="6" t="s">
        <v>420</v>
      </c>
      <c r="G164" s="6">
        <v>387623</v>
      </c>
      <c r="H164" s="62">
        <v>391345</v>
      </c>
      <c r="I164" s="63">
        <v>630</v>
      </c>
      <c r="J164" s="74">
        <v>7.2018672578713909</v>
      </c>
      <c r="K164" s="59">
        <v>2.7589128976280506</v>
      </c>
      <c r="L164" s="60">
        <v>2.7589128976280506</v>
      </c>
      <c r="M164" s="59">
        <v>30.020979988598597</v>
      </c>
      <c r="N164" s="79">
        <v>9.5838851216593568</v>
      </c>
      <c r="O164" s="58">
        <v>6.9926658905704331</v>
      </c>
      <c r="P164" s="61">
        <v>2.7589128976280506</v>
      </c>
      <c r="Q164" s="1">
        <v>7.1221352322279783</v>
      </c>
      <c r="R164" s="1">
        <v>0</v>
      </c>
      <c r="S164" s="1" t="str">
        <f>VLOOKUP(F164,'7)Transmission Capacity - App G'!$C$7:$M$23,11,FALSE)</f>
        <v xml:space="preserve">Connections Reform </v>
      </c>
    </row>
    <row r="165" spans="2:19" ht="15" x14ac:dyDescent="0.25">
      <c r="B165" s="6" t="s">
        <v>167</v>
      </c>
      <c r="C165" s="6" t="s">
        <v>471</v>
      </c>
      <c r="D165" s="6" t="s">
        <v>409</v>
      </c>
      <c r="E165" s="6" t="s">
        <v>409</v>
      </c>
      <c r="F165" s="6" t="s">
        <v>420</v>
      </c>
      <c r="G165" s="6">
        <v>388860</v>
      </c>
      <c r="H165" s="62">
        <v>391967</v>
      </c>
      <c r="I165" s="63">
        <v>400</v>
      </c>
      <c r="J165" s="74">
        <v>4.572614131981835</v>
      </c>
      <c r="K165" s="59">
        <v>0.87129891778072732</v>
      </c>
      <c r="L165" s="60">
        <v>2.7589128976280506</v>
      </c>
      <c r="M165" s="59">
        <v>24.029080468770378</v>
      </c>
      <c r="N165" s="79">
        <v>4.7170323095333098</v>
      </c>
      <c r="O165" s="58">
        <v>3.4416763678696185</v>
      </c>
      <c r="P165" s="61">
        <v>2.7589128976280506</v>
      </c>
      <c r="Q165" s="1">
        <v>3.0680898289214014</v>
      </c>
      <c r="R165" s="1">
        <v>0</v>
      </c>
      <c r="S165" s="1" t="str">
        <f>VLOOKUP(F165,'7)Transmission Capacity - App G'!$C$7:$M$23,11,FALSE)</f>
        <v xml:space="preserve">Connections Reform </v>
      </c>
    </row>
    <row r="166" spans="2:19" ht="15" x14ac:dyDescent="0.25">
      <c r="B166" s="6" t="s">
        <v>168</v>
      </c>
      <c r="C166" s="6" t="s">
        <v>472</v>
      </c>
      <c r="D166" s="6" t="s">
        <v>255</v>
      </c>
      <c r="E166" s="6" t="s">
        <v>255</v>
      </c>
      <c r="F166" s="6" t="s">
        <v>255</v>
      </c>
      <c r="G166" s="6">
        <v>381025</v>
      </c>
      <c r="H166" s="62">
        <v>469428</v>
      </c>
      <c r="I166" s="63">
        <v>630</v>
      </c>
      <c r="J166" s="74">
        <v>12.00311209645232</v>
      </c>
      <c r="K166" s="59">
        <v>0.43006839333605162</v>
      </c>
      <c r="L166" s="60">
        <v>8.4300683933360521</v>
      </c>
      <c r="M166" s="59">
        <v>12.403848392273726</v>
      </c>
      <c r="N166" s="79">
        <v>12.403848392273726</v>
      </c>
      <c r="O166" s="58">
        <v>12.403848392273726</v>
      </c>
      <c r="P166" s="61">
        <v>8.4300683933360521</v>
      </c>
      <c r="Q166" s="1">
        <v>13.297226130845253</v>
      </c>
      <c r="R166" s="1">
        <v>8.3366572859713912</v>
      </c>
      <c r="S166" s="1" t="str">
        <f>VLOOKUP(F166,'7)Transmission Capacity - App G'!$C$7:$M$23,11,FALSE)</f>
        <v xml:space="preserve">Connections Reform </v>
      </c>
    </row>
    <row r="167" spans="2:19" ht="15" x14ac:dyDescent="0.25">
      <c r="B167" s="6" t="s">
        <v>169</v>
      </c>
      <c r="C167" s="6" t="s">
        <v>472</v>
      </c>
      <c r="D167" s="6" t="s">
        <v>120</v>
      </c>
      <c r="E167" s="6" t="s">
        <v>120</v>
      </c>
      <c r="F167" s="6" t="s">
        <v>486</v>
      </c>
      <c r="G167" s="6">
        <v>298465</v>
      </c>
      <c r="H167" s="62">
        <v>517239</v>
      </c>
      <c r="I167" s="63">
        <v>630</v>
      </c>
      <c r="J167" s="74">
        <v>12.00311209645232</v>
      </c>
      <c r="K167" s="59">
        <v>14.064619539757167</v>
      </c>
      <c r="L167" s="60">
        <v>18.201619539757168</v>
      </c>
      <c r="M167" s="59">
        <v>10.661538461538392</v>
      </c>
      <c r="N167" s="79">
        <v>1.8604026845637462</v>
      </c>
      <c r="O167" s="58">
        <v>1.3632786885245813</v>
      </c>
      <c r="P167" s="61">
        <v>10.661538461538392</v>
      </c>
      <c r="Q167" s="1">
        <v>9.1009699321047517</v>
      </c>
      <c r="R167" s="1">
        <v>17.103864947279391</v>
      </c>
      <c r="S167" s="1" t="str">
        <f>VLOOKUP(F167,'7)Transmission Capacity - App G'!$C$7:$M$23,11,FALSE)</f>
        <v xml:space="preserve">Connections Reform </v>
      </c>
    </row>
    <row r="168" spans="2:19" ht="15" x14ac:dyDescent="0.25">
      <c r="B168" s="6" t="s">
        <v>170</v>
      </c>
      <c r="C168" s="6" t="s">
        <v>471</v>
      </c>
      <c r="D168" s="6" t="s">
        <v>384</v>
      </c>
      <c r="E168" s="6" t="s">
        <v>384</v>
      </c>
      <c r="F168" s="6" t="s">
        <v>415</v>
      </c>
      <c r="G168" s="6">
        <v>397310</v>
      </c>
      <c r="H168" s="62">
        <v>399981</v>
      </c>
      <c r="I168" s="63">
        <v>600</v>
      </c>
      <c r="J168" s="74">
        <v>6.8589211979727542</v>
      </c>
      <c r="K168" s="59">
        <v>10.011382418685724</v>
      </c>
      <c r="L168" s="60">
        <v>14.648382418685724</v>
      </c>
      <c r="M168" s="59">
        <v>7</v>
      </c>
      <c r="N168" s="79">
        <v>1.9574944071588367</v>
      </c>
      <c r="O168" s="58">
        <v>1.4344262295081966</v>
      </c>
      <c r="P168" s="61">
        <v>7</v>
      </c>
      <c r="Q168" s="1">
        <v>1.4344262295081966</v>
      </c>
      <c r="R168" s="1">
        <v>7</v>
      </c>
      <c r="S168" s="1" t="str">
        <f>VLOOKUP(F168,'7)Transmission Capacity - App G'!$C$7:$M$23,11,FALSE)</f>
        <v xml:space="preserve">Connections Reform </v>
      </c>
    </row>
    <row r="169" spans="2:19" ht="15" x14ac:dyDescent="0.25">
      <c r="B169" s="6" t="s">
        <v>171</v>
      </c>
      <c r="C169" s="6" t="s">
        <v>471</v>
      </c>
      <c r="D169" s="6" t="s">
        <v>284</v>
      </c>
      <c r="E169" s="6" t="s">
        <v>284</v>
      </c>
      <c r="F169" s="6" t="s">
        <v>414</v>
      </c>
      <c r="G169" s="6">
        <v>393433</v>
      </c>
      <c r="H169" s="62">
        <v>407129</v>
      </c>
      <c r="I169" s="63">
        <v>400</v>
      </c>
      <c r="J169" s="74">
        <v>4.572614131981835</v>
      </c>
      <c r="K169" s="59">
        <v>5.3711990132663132</v>
      </c>
      <c r="L169" s="60">
        <v>13.92042613300711</v>
      </c>
      <c r="M169" s="59">
        <v>0</v>
      </c>
      <c r="N169" s="79">
        <v>0</v>
      </c>
      <c r="O169" s="58">
        <v>0</v>
      </c>
      <c r="P169" s="61">
        <v>0</v>
      </c>
      <c r="Q169" s="1">
        <v>0</v>
      </c>
      <c r="R169" s="1">
        <v>0</v>
      </c>
      <c r="S169" s="1" t="str">
        <f>VLOOKUP(F169,'7)Transmission Capacity - App G'!$C$7:$M$23,11,FALSE)</f>
        <v xml:space="preserve">Connections Reform </v>
      </c>
    </row>
    <row r="170" spans="2:19" ht="15" x14ac:dyDescent="0.25">
      <c r="B170" s="6" t="s">
        <v>172</v>
      </c>
      <c r="C170" s="6" t="s">
        <v>471</v>
      </c>
      <c r="D170" s="6" t="s">
        <v>76</v>
      </c>
      <c r="E170" s="6" t="s">
        <v>76</v>
      </c>
      <c r="F170" s="6" t="s">
        <v>412</v>
      </c>
      <c r="G170" s="6">
        <v>385429</v>
      </c>
      <c r="H170" s="62">
        <v>410369</v>
      </c>
      <c r="I170" s="63">
        <v>630</v>
      </c>
      <c r="J170" s="74">
        <v>7.2018672578713909</v>
      </c>
      <c r="K170" s="59">
        <v>1.3671000000000006</v>
      </c>
      <c r="L170" s="60">
        <v>3.8700343296473498</v>
      </c>
      <c r="M170" s="59">
        <v>15.924249877029025</v>
      </c>
      <c r="N170" s="79">
        <v>2.5826884722776233</v>
      </c>
      <c r="O170" s="58">
        <v>1.8844004656577422</v>
      </c>
      <c r="P170" s="61">
        <v>3.8700343296473498</v>
      </c>
      <c r="Q170" s="1">
        <v>1.2884580578968097</v>
      </c>
      <c r="R170" s="1">
        <v>0</v>
      </c>
      <c r="S170" s="1" t="str">
        <f>VLOOKUP(F170,'7)Transmission Capacity - App G'!$C$7:$M$23,11,FALSE)</f>
        <v xml:space="preserve">Connections Reform </v>
      </c>
    </row>
    <row r="171" spans="2:19" ht="15" x14ac:dyDescent="0.25">
      <c r="B171" s="6" t="s">
        <v>173</v>
      </c>
      <c r="C171" s="6" t="s">
        <v>471</v>
      </c>
      <c r="D171" s="6" t="s">
        <v>377</v>
      </c>
      <c r="E171" s="6" t="s">
        <v>377</v>
      </c>
      <c r="F171" s="6" t="s">
        <v>413</v>
      </c>
      <c r="G171" s="6">
        <v>385731</v>
      </c>
      <c r="H171" s="62">
        <v>388090</v>
      </c>
      <c r="I171" s="63">
        <v>400</v>
      </c>
      <c r="J171" s="74">
        <v>4.572614131981835</v>
      </c>
      <c r="K171" s="59">
        <v>6.7988938854743708</v>
      </c>
      <c r="L171" s="60">
        <v>14.298893885474371</v>
      </c>
      <c r="M171" s="59">
        <v>11.217948717948717</v>
      </c>
      <c r="N171" s="79">
        <v>1.9574944071588367</v>
      </c>
      <c r="O171" s="58">
        <v>1.4344262295081966</v>
      </c>
      <c r="P171" s="61">
        <v>11.217948717948717</v>
      </c>
      <c r="Q171" s="1">
        <v>1.4344262295081966</v>
      </c>
      <c r="R171" s="1">
        <v>5.7680000000000575</v>
      </c>
      <c r="S171" s="1" t="str">
        <f>VLOOKUP(F171,'7)Transmission Capacity - App G'!$C$7:$M$23,11,FALSE)</f>
        <v xml:space="preserve">Connections Reform </v>
      </c>
    </row>
    <row r="172" spans="2:19" ht="15" x14ac:dyDescent="0.25">
      <c r="B172" s="6" t="s">
        <v>174</v>
      </c>
      <c r="C172" s="6" t="s">
        <v>472</v>
      </c>
      <c r="D172" s="6" t="s">
        <v>392</v>
      </c>
      <c r="E172" s="6" t="s">
        <v>392</v>
      </c>
      <c r="F172" s="6" t="s">
        <v>487</v>
      </c>
      <c r="G172" s="6">
        <v>358020</v>
      </c>
      <c r="H172" s="62">
        <v>427270</v>
      </c>
      <c r="I172" s="63">
        <v>400</v>
      </c>
      <c r="J172" s="74">
        <v>7.6210235533030604</v>
      </c>
      <c r="K172" s="59">
        <v>6.7927876312134607</v>
      </c>
      <c r="L172" s="60">
        <v>11.429787631213461</v>
      </c>
      <c r="M172" s="59">
        <v>23.298253290710015</v>
      </c>
      <c r="N172" s="79">
        <v>5.4148448043184878</v>
      </c>
      <c r="O172" s="58">
        <v>3.8917555771096022</v>
      </c>
      <c r="P172" s="61">
        <v>11.429787631213461</v>
      </c>
      <c r="Q172" s="1">
        <v>3.7036857419980604</v>
      </c>
      <c r="R172" s="1">
        <v>4.1260003395497016</v>
      </c>
      <c r="S172" s="1" t="str">
        <f>VLOOKUP(F172,'7)Transmission Capacity - App G'!$C$7:$M$23,11,FALSE)</f>
        <v xml:space="preserve">Connections Reform </v>
      </c>
    </row>
    <row r="173" spans="2:19" ht="15" x14ac:dyDescent="0.25">
      <c r="B173" s="6" t="s">
        <v>175</v>
      </c>
      <c r="C173" s="6" t="s">
        <v>472</v>
      </c>
      <c r="D173" s="6" t="s">
        <v>398</v>
      </c>
      <c r="E173" s="6" t="s">
        <v>398</v>
      </c>
      <c r="F173" s="6" t="s">
        <v>418</v>
      </c>
      <c r="G173" s="6">
        <v>373466</v>
      </c>
      <c r="H173" s="62">
        <v>403748</v>
      </c>
      <c r="I173" s="63">
        <v>400</v>
      </c>
      <c r="J173" s="74">
        <v>7.6210235533030604</v>
      </c>
      <c r="K173" s="59">
        <v>0</v>
      </c>
      <c r="L173" s="60">
        <v>7.3450252881451483</v>
      </c>
      <c r="M173" s="59">
        <v>7</v>
      </c>
      <c r="N173" s="79">
        <v>1.9574944071588367</v>
      </c>
      <c r="O173" s="58">
        <v>1.4344262295081966</v>
      </c>
      <c r="P173" s="61">
        <v>7</v>
      </c>
      <c r="Q173" s="1">
        <v>1.4344262295081966</v>
      </c>
      <c r="R173" s="1">
        <v>7</v>
      </c>
      <c r="S173" s="1" t="str">
        <f>VLOOKUP(F173,'7)Transmission Capacity - App G'!$C$7:$M$23,11,FALSE)</f>
        <v xml:space="preserve">Connections Reform </v>
      </c>
    </row>
    <row r="174" spans="2:19" ht="15" x14ac:dyDescent="0.25">
      <c r="B174" s="6" t="s">
        <v>176</v>
      </c>
      <c r="C174" s="6" t="s">
        <v>472</v>
      </c>
      <c r="D174" s="6" t="s">
        <v>398</v>
      </c>
      <c r="E174" s="6" t="s">
        <v>398</v>
      </c>
      <c r="F174" s="6" t="s">
        <v>418</v>
      </c>
      <c r="G174" s="6">
        <v>373476</v>
      </c>
      <c r="H174" s="62">
        <v>403758</v>
      </c>
      <c r="I174" s="63">
        <v>400</v>
      </c>
      <c r="J174" s="74">
        <v>7.6210235533030604</v>
      </c>
      <c r="K174" s="59">
        <v>0</v>
      </c>
      <c r="L174" s="60">
        <v>1.1340221489727149</v>
      </c>
      <c r="M174" s="59">
        <v>6.5049468273594071</v>
      </c>
      <c r="N174" s="79">
        <v>1.9574944071588367</v>
      </c>
      <c r="O174" s="58">
        <v>1.4344262295081966</v>
      </c>
      <c r="P174" s="61">
        <v>1.1340221489727149</v>
      </c>
      <c r="Q174" s="1">
        <v>1.4344262295081966</v>
      </c>
      <c r="R174" s="1">
        <v>0.95096477272310587</v>
      </c>
      <c r="S174" s="1" t="str">
        <f>VLOOKUP(F174,'7)Transmission Capacity - App G'!$C$7:$M$23,11,FALSE)</f>
        <v xml:space="preserve">Connections Reform </v>
      </c>
    </row>
    <row r="175" spans="2:19" ht="15" x14ac:dyDescent="0.25">
      <c r="B175" s="6" t="s">
        <v>177</v>
      </c>
      <c r="C175" s="6" t="s">
        <v>472</v>
      </c>
      <c r="D175" s="6" t="s">
        <v>387</v>
      </c>
      <c r="E175" s="6" t="s">
        <v>387</v>
      </c>
      <c r="F175" s="6" t="s">
        <v>418</v>
      </c>
      <c r="G175" s="6">
        <v>363389</v>
      </c>
      <c r="H175" s="62">
        <v>403254</v>
      </c>
      <c r="I175" s="63">
        <v>630</v>
      </c>
      <c r="J175" s="74">
        <v>12.00311209645232</v>
      </c>
      <c r="K175" s="59">
        <v>9.6313513458745135</v>
      </c>
      <c r="L175" s="60">
        <v>16.171535444237307</v>
      </c>
      <c r="M175" s="59">
        <v>2.6844262295081971</v>
      </c>
      <c r="N175" s="79">
        <v>0.44197031039136303</v>
      </c>
      <c r="O175" s="58">
        <v>0.31765276430649858</v>
      </c>
      <c r="P175" s="61">
        <v>2.6844262295081971</v>
      </c>
      <c r="Q175" s="1">
        <v>0.31765276430649858</v>
      </c>
      <c r="R175" s="1">
        <v>0</v>
      </c>
      <c r="S175" s="1" t="str">
        <f>VLOOKUP(F175,'7)Transmission Capacity - App G'!$C$7:$M$23,11,FALSE)</f>
        <v xml:space="preserve">Connections Reform </v>
      </c>
    </row>
    <row r="176" spans="2:19" ht="15" x14ac:dyDescent="0.25">
      <c r="B176" s="6" t="s">
        <v>178</v>
      </c>
      <c r="C176" s="6" t="s">
        <v>471</v>
      </c>
      <c r="D176" s="6" t="s">
        <v>80</v>
      </c>
      <c r="E176" s="6" t="s">
        <v>80</v>
      </c>
      <c r="F176" s="6" t="s">
        <v>414</v>
      </c>
      <c r="G176" s="6">
        <v>390287</v>
      </c>
      <c r="H176" s="62">
        <v>402592</v>
      </c>
      <c r="I176" s="63">
        <v>630</v>
      </c>
      <c r="J176" s="74">
        <v>7.2018672578713909</v>
      </c>
      <c r="K176" s="59">
        <v>4.2489292611529379</v>
      </c>
      <c r="L176" s="60">
        <v>4.2489292611529379</v>
      </c>
      <c r="M176" s="59">
        <v>27.100563838265931</v>
      </c>
      <c r="N176" s="79">
        <v>7.3527722377343459</v>
      </c>
      <c r="O176" s="58">
        <v>5.3647846332945299</v>
      </c>
      <c r="P176" s="61">
        <v>4.2489292611529379</v>
      </c>
      <c r="Q176" s="1">
        <v>1.3649180327868842</v>
      </c>
      <c r="R176" s="1">
        <v>0</v>
      </c>
      <c r="S176" s="1" t="str">
        <f>VLOOKUP(F176,'7)Transmission Capacity - App G'!$C$7:$M$23,11,FALSE)</f>
        <v xml:space="preserve">Connections Reform </v>
      </c>
    </row>
    <row r="177" spans="2:19" ht="15" x14ac:dyDescent="0.25">
      <c r="B177" s="6" t="s">
        <v>179</v>
      </c>
      <c r="C177" s="6" t="s">
        <v>472</v>
      </c>
      <c r="D177" s="6" t="s">
        <v>383</v>
      </c>
      <c r="E177" s="6" t="s">
        <v>383</v>
      </c>
      <c r="F177" s="6" t="s">
        <v>487</v>
      </c>
      <c r="G177" s="6">
        <v>352311</v>
      </c>
      <c r="H177" s="62">
        <v>429141</v>
      </c>
      <c r="I177" s="63">
        <v>400</v>
      </c>
      <c r="J177" s="74">
        <v>7.6210235533030604</v>
      </c>
      <c r="K177" s="59">
        <v>6.7595426032182786</v>
      </c>
      <c r="L177" s="60">
        <v>10.896542603218279</v>
      </c>
      <c r="M177" s="59">
        <v>11.217948717948717</v>
      </c>
      <c r="N177" s="79">
        <v>1.9574944071588367</v>
      </c>
      <c r="O177" s="58">
        <v>1.4344262295081966</v>
      </c>
      <c r="P177" s="61">
        <v>10.896542603218279</v>
      </c>
      <c r="Q177" s="1">
        <v>1.4344262295081966</v>
      </c>
      <c r="R177" s="1">
        <v>11.217948717948717</v>
      </c>
      <c r="S177" s="1" t="str">
        <f>VLOOKUP(F177,'7)Transmission Capacity - App G'!$C$7:$M$23,11,FALSE)</f>
        <v xml:space="preserve">Connections Reform </v>
      </c>
    </row>
    <row r="178" spans="2:19" ht="15" x14ac:dyDescent="0.25">
      <c r="B178" s="6" t="s">
        <v>180</v>
      </c>
      <c r="C178" s="6" t="s">
        <v>472</v>
      </c>
      <c r="D178" s="6" t="s">
        <v>397</v>
      </c>
      <c r="E178" s="6" t="s">
        <v>397</v>
      </c>
      <c r="F178" s="6" t="s">
        <v>418</v>
      </c>
      <c r="G178" s="6">
        <v>378620</v>
      </c>
      <c r="H178" s="62">
        <v>416362</v>
      </c>
      <c r="I178" s="63">
        <v>630</v>
      </c>
      <c r="J178" s="74">
        <v>12.00311209645232</v>
      </c>
      <c r="K178" s="59">
        <v>5.7001995192584012</v>
      </c>
      <c r="L178" s="60">
        <v>9.2001995192584012</v>
      </c>
      <c r="M178" s="59">
        <v>11.217948717948717</v>
      </c>
      <c r="N178" s="79">
        <v>1.9574944071588367</v>
      </c>
      <c r="O178" s="58">
        <v>1.4344262295081966</v>
      </c>
      <c r="P178" s="61">
        <v>9.2001995192584012</v>
      </c>
      <c r="Q178" s="1">
        <v>1.4344262295081966</v>
      </c>
      <c r="R178" s="1">
        <v>6.5258023406194106</v>
      </c>
      <c r="S178" s="1" t="str">
        <f>VLOOKUP(F178,'7)Transmission Capacity - App G'!$C$7:$M$23,11,FALSE)</f>
        <v xml:space="preserve">Connections Reform </v>
      </c>
    </row>
    <row r="179" spans="2:19" ht="15" x14ac:dyDescent="0.25">
      <c r="B179" s="6" t="s">
        <v>181</v>
      </c>
      <c r="C179" s="6" t="s">
        <v>471</v>
      </c>
      <c r="D179" s="6" t="s">
        <v>384</v>
      </c>
      <c r="E179" s="6" t="s">
        <v>384</v>
      </c>
      <c r="F179" s="6" t="s">
        <v>415</v>
      </c>
      <c r="G179" s="6">
        <v>394658</v>
      </c>
      <c r="H179" s="62">
        <v>400360</v>
      </c>
      <c r="I179" s="63">
        <v>630</v>
      </c>
      <c r="J179" s="74">
        <v>7.2018672578713909</v>
      </c>
      <c r="K179" s="59">
        <v>4.6942632280834804</v>
      </c>
      <c r="L179" s="60">
        <v>8.1942632280834804</v>
      </c>
      <c r="M179" s="59">
        <v>7</v>
      </c>
      <c r="N179" s="79">
        <v>1.9574944071588367</v>
      </c>
      <c r="O179" s="58">
        <v>1.4344262295081966</v>
      </c>
      <c r="P179" s="61">
        <v>7</v>
      </c>
      <c r="Q179" s="1">
        <v>1.4344262295081966</v>
      </c>
      <c r="R179" s="1">
        <v>7</v>
      </c>
      <c r="S179" s="1" t="str">
        <f>VLOOKUP(F179,'7)Transmission Capacity - App G'!$C$7:$M$23,11,FALSE)</f>
        <v xml:space="preserve">Connections Reform </v>
      </c>
    </row>
    <row r="180" spans="2:19" ht="15" x14ac:dyDescent="0.25">
      <c r="B180" s="6" t="s">
        <v>182</v>
      </c>
      <c r="C180" s="6" t="s">
        <v>472</v>
      </c>
      <c r="D180" s="6" t="s">
        <v>378</v>
      </c>
      <c r="E180" s="55" t="s">
        <v>441</v>
      </c>
      <c r="F180" s="6" t="s">
        <v>488</v>
      </c>
      <c r="G180" s="6">
        <v>345810</v>
      </c>
      <c r="H180" s="62">
        <v>538827</v>
      </c>
      <c r="I180" s="63">
        <v>630</v>
      </c>
      <c r="J180" s="74">
        <v>12.00311209645232</v>
      </c>
      <c r="K180" s="59">
        <v>10.279546701778933</v>
      </c>
      <c r="L180" s="60">
        <v>12.245137568037535</v>
      </c>
      <c r="M180" s="59">
        <v>26.303850097117419</v>
      </c>
      <c r="N180" s="79">
        <v>22.887044534412954</v>
      </c>
      <c r="O180" s="58">
        <v>16.449369544131912</v>
      </c>
      <c r="P180" s="61">
        <v>12.245137568037535</v>
      </c>
      <c r="Q180" s="1">
        <v>17.250339476236665</v>
      </c>
      <c r="R180" s="1">
        <v>13.373584247290175</v>
      </c>
      <c r="S180" s="1" t="str">
        <f>VLOOKUP(F180,'7)Transmission Capacity - App G'!$C$7:$M$23,11,FALSE)</f>
        <v xml:space="preserve">Connections Reform </v>
      </c>
    </row>
    <row r="181" spans="2:19" ht="15" x14ac:dyDescent="0.25">
      <c r="B181" s="6" t="s">
        <v>183</v>
      </c>
      <c r="C181" s="6" t="s">
        <v>471</v>
      </c>
      <c r="D181" s="6" t="s">
        <v>183</v>
      </c>
      <c r="E181" s="6" t="s">
        <v>183</v>
      </c>
      <c r="F181" s="6" t="s">
        <v>415</v>
      </c>
      <c r="G181" s="6">
        <v>395215</v>
      </c>
      <c r="H181" s="62">
        <v>395126</v>
      </c>
      <c r="I181" s="63">
        <v>630</v>
      </c>
      <c r="J181" s="74">
        <v>7.2018672578713909</v>
      </c>
      <c r="K181" s="59">
        <v>6.0901108765453884</v>
      </c>
      <c r="L181" s="60">
        <v>10.727110876545389</v>
      </c>
      <c r="M181" s="59">
        <v>31.657209757290225</v>
      </c>
      <c r="N181" s="79">
        <v>5.6747203579418501</v>
      </c>
      <c r="O181" s="58">
        <v>4.1583606557377166</v>
      </c>
      <c r="P181" s="61">
        <v>10.727110876545389</v>
      </c>
      <c r="Q181" s="1">
        <v>5.4750819672131099</v>
      </c>
      <c r="R181" s="1">
        <v>11.443327413385187</v>
      </c>
      <c r="S181" s="1" t="str">
        <f>VLOOKUP(F181,'7)Transmission Capacity - App G'!$C$7:$M$23,11,FALSE)</f>
        <v xml:space="preserve">Connections Reform </v>
      </c>
    </row>
    <row r="182" spans="2:19" ht="15" x14ac:dyDescent="0.25">
      <c r="B182" s="6" t="s">
        <v>184</v>
      </c>
      <c r="C182" s="6" t="s">
        <v>471</v>
      </c>
      <c r="D182" s="6" t="s">
        <v>402</v>
      </c>
      <c r="E182" s="6" t="s">
        <v>402</v>
      </c>
      <c r="F182" s="6" t="s">
        <v>255</v>
      </c>
      <c r="G182" s="6">
        <v>375688</v>
      </c>
      <c r="H182" s="62">
        <v>428877</v>
      </c>
      <c r="I182" s="63">
        <v>800</v>
      </c>
      <c r="J182" s="74">
        <v>9.1452282639636699</v>
      </c>
      <c r="K182" s="59">
        <v>4.8838620337634371</v>
      </c>
      <c r="L182" s="60">
        <v>17.18386203376344</v>
      </c>
      <c r="M182" s="59">
        <v>29.344332977621079</v>
      </c>
      <c r="N182" s="79">
        <v>13.569525329078578</v>
      </c>
      <c r="O182" s="58">
        <v>9.90069848661234</v>
      </c>
      <c r="P182" s="61">
        <v>17.18386203376344</v>
      </c>
      <c r="Q182" s="1">
        <v>7.0436065573770463</v>
      </c>
      <c r="R182" s="1">
        <v>17.612544960615114</v>
      </c>
      <c r="S182" s="1" t="str">
        <f>VLOOKUP(F182,'7)Transmission Capacity - App G'!$C$7:$M$23,11,FALSE)</f>
        <v xml:space="preserve">Connections Reform </v>
      </c>
    </row>
    <row r="183" spans="2:19" ht="15" x14ac:dyDescent="0.25">
      <c r="B183" s="6" t="s">
        <v>185</v>
      </c>
      <c r="C183" s="6" t="s">
        <v>471</v>
      </c>
      <c r="D183" s="6" t="s">
        <v>215</v>
      </c>
      <c r="E183" s="6" t="s">
        <v>215</v>
      </c>
      <c r="F183" s="6" t="s">
        <v>412</v>
      </c>
      <c r="G183" s="6">
        <v>369485</v>
      </c>
      <c r="H183" s="62">
        <v>421865</v>
      </c>
      <c r="I183" s="63">
        <v>400</v>
      </c>
      <c r="J183" s="74">
        <v>4.572614131981835</v>
      </c>
      <c r="K183" s="59">
        <v>8.8125474985798036</v>
      </c>
      <c r="L183" s="60">
        <v>18.894909215292209</v>
      </c>
      <c r="M183" s="59">
        <v>22.60256410256417</v>
      </c>
      <c r="N183" s="79">
        <v>3.944071588366902</v>
      </c>
      <c r="O183" s="58">
        <v>2.890163934426238</v>
      </c>
      <c r="P183" s="61">
        <v>18.894909215292209</v>
      </c>
      <c r="Q183" s="1">
        <v>0</v>
      </c>
      <c r="R183" s="1">
        <v>0</v>
      </c>
      <c r="S183" s="1" t="str">
        <f>VLOOKUP(F183,'7)Transmission Capacity - App G'!$C$7:$M$23,11,FALSE)</f>
        <v xml:space="preserve">Connections Reform </v>
      </c>
    </row>
    <row r="184" spans="2:19" ht="15" x14ac:dyDescent="0.25">
      <c r="B184" s="6" t="s">
        <v>186</v>
      </c>
      <c r="C184" s="6" t="s">
        <v>472</v>
      </c>
      <c r="D184" s="6" t="s">
        <v>379</v>
      </c>
      <c r="E184" s="6" t="s">
        <v>379</v>
      </c>
      <c r="F184" s="6" t="s">
        <v>488</v>
      </c>
      <c r="G184" s="6">
        <v>368913</v>
      </c>
      <c r="H184" s="62">
        <v>472337</v>
      </c>
      <c r="I184" s="63">
        <v>630</v>
      </c>
      <c r="J184" s="74">
        <v>12.00311209645232</v>
      </c>
      <c r="K184" s="59">
        <v>0</v>
      </c>
      <c r="L184" s="60">
        <v>6.4692340103403296</v>
      </c>
      <c r="M184" s="59">
        <v>12.469480426894258</v>
      </c>
      <c r="N184" s="79">
        <v>12.469480426894258</v>
      </c>
      <c r="O184" s="58">
        <v>12.469480426894258</v>
      </c>
      <c r="P184" s="61">
        <v>6.4692340103403296</v>
      </c>
      <c r="Q184" s="1">
        <v>0</v>
      </c>
      <c r="R184" s="1">
        <v>0</v>
      </c>
      <c r="S184" s="1" t="str">
        <f>VLOOKUP(F184,'7)Transmission Capacity - App G'!$C$7:$M$23,11,FALSE)</f>
        <v xml:space="preserve">Connections Reform </v>
      </c>
    </row>
    <row r="185" spans="2:19" ht="15" x14ac:dyDescent="0.25">
      <c r="B185" s="6" t="s">
        <v>187</v>
      </c>
      <c r="C185" s="6" t="s">
        <v>471</v>
      </c>
      <c r="D185" s="6" t="s">
        <v>410</v>
      </c>
      <c r="E185" s="6" t="s">
        <v>410</v>
      </c>
      <c r="F185" s="6" t="s">
        <v>417</v>
      </c>
      <c r="G185" s="6">
        <v>371680</v>
      </c>
      <c r="H185" s="62">
        <v>393360</v>
      </c>
      <c r="I185" s="63">
        <v>1250</v>
      </c>
      <c r="J185" s="74">
        <v>14.289419162443236</v>
      </c>
      <c r="K185" s="59">
        <v>4.1259519314051545</v>
      </c>
      <c r="L185" s="60">
        <v>8.2659519314051551</v>
      </c>
      <c r="M185" s="59">
        <v>11.217948717948717</v>
      </c>
      <c r="N185" s="79">
        <v>1.9574944071588367</v>
      </c>
      <c r="O185" s="58">
        <v>1.4344262295081966</v>
      </c>
      <c r="P185" s="61">
        <v>8.2659519314051551</v>
      </c>
      <c r="Q185" s="1">
        <v>1.4344262295081966</v>
      </c>
      <c r="R185" s="1">
        <v>4.4052929224732154</v>
      </c>
      <c r="S185" s="1" t="str">
        <f>VLOOKUP(F185,'7)Transmission Capacity - App G'!$C$7:$M$23,11,FALSE)</f>
        <v xml:space="preserve">Connections Reform </v>
      </c>
    </row>
    <row r="186" spans="2:19" ht="15" x14ac:dyDescent="0.25">
      <c r="B186" s="6" t="s">
        <v>188</v>
      </c>
      <c r="C186" s="6" t="s">
        <v>472</v>
      </c>
      <c r="D186" s="6" t="s">
        <v>399</v>
      </c>
      <c r="E186" s="6" t="s">
        <v>399</v>
      </c>
      <c r="F186" s="6" t="s">
        <v>486</v>
      </c>
      <c r="G186" s="6">
        <v>340034</v>
      </c>
      <c r="H186" s="62">
        <v>555418</v>
      </c>
      <c r="I186" s="63">
        <v>630</v>
      </c>
      <c r="J186" s="74">
        <v>12.00311209645232</v>
      </c>
      <c r="K186" s="59">
        <v>3.8704141830887764</v>
      </c>
      <c r="L186" s="60">
        <v>8.0074141830887768</v>
      </c>
      <c r="M186" s="59">
        <v>7</v>
      </c>
      <c r="N186" s="79">
        <v>1.9574944071588367</v>
      </c>
      <c r="O186" s="58">
        <v>1.4344262295081966</v>
      </c>
      <c r="P186" s="61">
        <v>7</v>
      </c>
      <c r="Q186" s="1">
        <v>1.4344262295081966</v>
      </c>
      <c r="R186" s="1">
        <v>7</v>
      </c>
      <c r="S186" s="1" t="str">
        <f>VLOOKUP(F186,'7)Transmission Capacity - App G'!$C$7:$M$23,11,FALSE)</f>
        <v xml:space="preserve">Connections Reform </v>
      </c>
    </row>
    <row r="187" spans="2:19" ht="15" x14ac:dyDescent="0.25">
      <c r="B187" s="6" t="s">
        <v>189</v>
      </c>
      <c r="C187" s="6" t="s">
        <v>471</v>
      </c>
      <c r="D187" s="6" t="s">
        <v>402</v>
      </c>
      <c r="E187" s="6" t="s">
        <v>402</v>
      </c>
      <c r="F187" s="6" t="s">
        <v>255</v>
      </c>
      <c r="G187" s="6">
        <v>373863</v>
      </c>
      <c r="H187" s="62">
        <v>427594</v>
      </c>
      <c r="I187" s="63">
        <v>630</v>
      </c>
      <c r="J187" s="74">
        <v>7.2018672578713909</v>
      </c>
      <c r="K187" s="59">
        <v>14.089133021041878</v>
      </c>
      <c r="L187" s="60">
        <v>18.226133021041878</v>
      </c>
      <c r="M187" s="59">
        <v>29.055590677362083</v>
      </c>
      <c r="N187" s="79">
        <v>13.357159952134026</v>
      </c>
      <c r="O187" s="58">
        <v>9.7457508731082658</v>
      </c>
      <c r="P187" s="61">
        <v>18.226133021041878</v>
      </c>
      <c r="Q187" s="1">
        <v>7.0436065573770463</v>
      </c>
      <c r="R187" s="1">
        <v>16.520548624744894</v>
      </c>
      <c r="S187" s="1" t="str">
        <f>VLOOKUP(F187,'7)Transmission Capacity - App G'!$C$7:$M$23,11,FALSE)</f>
        <v xml:space="preserve">Connections Reform </v>
      </c>
    </row>
    <row r="188" spans="2:19" ht="15" x14ac:dyDescent="0.25">
      <c r="B188" s="6" t="s">
        <v>190</v>
      </c>
      <c r="C188" s="6" t="s">
        <v>472</v>
      </c>
      <c r="D188" s="6" t="s">
        <v>379</v>
      </c>
      <c r="E188" s="6" t="s">
        <v>379</v>
      </c>
      <c r="F188" s="6" t="s">
        <v>488</v>
      </c>
      <c r="G188" s="6">
        <v>351915</v>
      </c>
      <c r="H188" s="62">
        <v>491858</v>
      </c>
      <c r="I188" s="63">
        <v>400</v>
      </c>
      <c r="J188" s="74">
        <v>7.6210235533030604</v>
      </c>
      <c r="K188" s="59">
        <v>0</v>
      </c>
      <c r="L188" s="60">
        <v>5.5206374372647176</v>
      </c>
      <c r="M188" s="59">
        <v>28.417367300441128</v>
      </c>
      <c r="N188" s="79">
        <v>9.070580296896086</v>
      </c>
      <c r="O188" s="58">
        <v>6.5192046556741028</v>
      </c>
      <c r="P188" s="61">
        <v>5.5206374372647176</v>
      </c>
      <c r="Q188" s="1">
        <v>0</v>
      </c>
      <c r="R188" s="1">
        <v>0</v>
      </c>
      <c r="S188" s="1" t="str">
        <f>VLOOKUP(F188,'7)Transmission Capacity - App G'!$C$7:$M$23,11,FALSE)</f>
        <v xml:space="preserve">Connections Reform </v>
      </c>
    </row>
    <row r="189" spans="2:19" ht="15" x14ac:dyDescent="0.25">
      <c r="B189" s="6" t="s">
        <v>191</v>
      </c>
      <c r="C189" s="6" t="s">
        <v>472</v>
      </c>
      <c r="D189" s="6" t="s">
        <v>381</v>
      </c>
      <c r="E189" s="55" t="s">
        <v>318</v>
      </c>
      <c r="F189" s="6" t="s">
        <v>486</v>
      </c>
      <c r="G189" s="6">
        <v>327022</v>
      </c>
      <c r="H189" s="62">
        <v>523784</v>
      </c>
      <c r="I189" s="63">
        <v>400</v>
      </c>
      <c r="J189" s="74">
        <v>7.6210235533030604</v>
      </c>
      <c r="K189" s="59">
        <v>5.546229551906622</v>
      </c>
      <c r="L189" s="60">
        <v>8.046229551906622</v>
      </c>
      <c r="M189" s="59">
        <v>7</v>
      </c>
      <c r="N189" s="79">
        <v>1.9574944071588367</v>
      </c>
      <c r="O189" s="58">
        <v>1.4344262295081966</v>
      </c>
      <c r="P189" s="61">
        <v>7</v>
      </c>
      <c r="Q189" s="1">
        <v>0</v>
      </c>
      <c r="R189" s="1">
        <v>0</v>
      </c>
      <c r="S189" s="1" t="str">
        <f>VLOOKUP(F189,'7)Transmission Capacity - App G'!$C$7:$M$23,11,FALSE)</f>
        <v xml:space="preserve">Connections Reform </v>
      </c>
    </row>
    <row r="190" spans="2:19" ht="15" x14ac:dyDescent="0.25">
      <c r="B190" s="6" t="s">
        <v>192</v>
      </c>
      <c r="C190" s="6" t="s">
        <v>472</v>
      </c>
      <c r="D190" s="6" t="s">
        <v>405</v>
      </c>
      <c r="E190" s="6" t="s">
        <v>405</v>
      </c>
      <c r="F190" s="6" t="s">
        <v>412</v>
      </c>
      <c r="G190" s="6">
        <v>391636</v>
      </c>
      <c r="H190" s="62">
        <v>411724</v>
      </c>
      <c r="I190" s="63">
        <v>630</v>
      </c>
      <c r="J190" s="74">
        <v>12.00311209645232</v>
      </c>
      <c r="K190" s="59">
        <v>23.223860646610607</v>
      </c>
      <c r="L190" s="60">
        <v>30.461124196997872</v>
      </c>
      <c r="M190" s="59">
        <v>47.031929635722605</v>
      </c>
      <c r="N190" s="79">
        <v>8.0937921727395388</v>
      </c>
      <c r="O190" s="58">
        <v>5.817167798254121</v>
      </c>
      <c r="P190" s="61">
        <v>30.461124196997872</v>
      </c>
      <c r="Q190" s="1">
        <v>1.6008729388942784</v>
      </c>
      <c r="R190" s="1">
        <v>0</v>
      </c>
      <c r="S190" s="1" t="str">
        <f>VLOOKUP(F190,'7)Transmission Capacity - App G'!$C$7:$M$23,11,FALSE)</f>
        <v xml:space="preserve">Connections Reform </v>
      </c>
    </row>
    <row r="191" spans="2:19" ht="15" x14ac:dyDescent="0.25">
      <c r="B191" s="6" t="s">
        <v>193</v>
      </c>
      <c r="C191" s="6" t="s">
        <v>472</v>
      </c>
      <c r="D191" s="6" t="s">
        <v>386</v>
      </c>
      <c r="E191" s="6" t="s">
        <v>386</v>
      </c>
      <c r="F191" s="6" t="s">
        <v>486</v>
      </c>
      <c r="G191" s="6">
        <v>350800</v>
      </c>
      <c r="H191" s="62">
        <v>575111</v>
      </c>
      <c r="I191" s="63">
        <v>800</v>
      </c>
      <c r="J191" s="74">
        <v>15.242047106606121</v>
      </c>
      <c r="K191" s="59">
        <v>0.74631649620641094</v>
      </c>
      <c r="L191" s="60">
        <v>2.2463164962064108</v>
      </c>
      <c r="M191" s="59">
        <v>3.138247065685924</v>
      </c>
      <c r="N191" s="79">
        <v>3.138247065685924</v>
      </c>
      <c r="O191" s="58">
        <v>3.138247065685924</v>
      </c>
      <c r="P191" s="61">
        <v>2.2463164962064108</v>
      </c>
      <c r="Q191" s="1">
        <v>3.1953743924713853</v>
      </c>
      <c r="R191" s="56">
        <v>2.3111896263501515</v>
      </c>
      <c r="S191" s="1" t="str">
        <f>VLOOKUP(F191,'7)Transmission Capacity - App G'!$C$7:$M$23,11,FALSE)</f>
        <v xml:space="preserve">Connections Reform </v>
      </c>
    </row>
    <row r="192" spans="2:19" ht="15" x14ac:dyDescent="0.25">
      <c r="B192" s="6" t="s">
        <v>194</v>
      </c>
      <c r="C192" s="6" t="s">
        <v>472</v>
      </c>
      <c r="D192" s="6" t="s">
        <v>379</v>
      </c>
      <c r="E192" s="6" t="s">
        <v>379</v>
      </c>
      <c r="F192" s="6" t="s">
        <v>488</v>
      </c>
      <c r="G192" s="6">
        <v>359833</v>
      </c>
      <c r="H192" s="62">
        <v>478813</v>
      </c>
      <c r="I192" s="63">
        <v>400</v>
      </c>
      <c r="J192" s="74">
        <v>7.6210235533030604</v>
      </c>
      <c r="K192" s="59">
        <v>0</v>
      </c>
      <c r="L192" s="60">
        <v>6.4692340103403296</v>
      </c>
      <c r="M192" s="59">
        <v>13.300142880514601</v>
      </c>
      <c r="N192" s="79">
        <v>13.300142880514601</v>
      </c>
      <c r="O192" s="58">
        <v>13.300142880514601</v>
      </c>
      <c r="P192" s="61">
        <v>6.4692340103403296</v>
      </c>
      <c r="Q192" s="1">
        <v>0</v>
      </c>
      <c r="R192" s="1">
        <v>0</v>
      </c>
      <c r="S192" s="1" t="str">
        <f>VLOOKUP(F192,'7)Transmission Capacity - App G'!$C$7:$M$23,11,FALSE)</f>
        <v xml:space="preserve">Connections Reform </v>
      </c>
    </row>
    <row r="193" spans="2:19" ht="15" x14ac:dyDescent="0.25">
      <c r="B193" s="6" t="s">
        <v>195</v>
      </c>
      <c r="C193" s="6" t="s">
        <v>472</v>
      </c>
      <c r="D193" s="6" t="s">
        <v>336</v>
      </c>
      <c r="E193" s="6" t="s">
        <v>336</v>
      </c>
      <c r="F193" s="6" t="s">
        <v>486</v>
      </c>
      <c r="G193" s="6">
        <v>326099</v>
      </c>
      <c r="H193" s="62">
        <v>483011</v>
      </c>
      <c r="I193" s="63">
        <v>1250</v>
      </c>
      <c r="J193" s="74">
        <v>23.815698604072061</v>
      </c>
      <c r="K193" s="59">
        <v>2.4668097669161932</v>
      </c>
      <c r="L193" s="60">
        <v>5.9668097669161932</v>
      </c>
      <c r="M193" s="59">
        <v>2.5787278958111171</v>
      </c>
      <c r="N193" s="79">
        <v>2.5787278958111171</v>
      </c>
      <c r="O193" s="58">
        <v>2.5787278958111171</v>
      </c>
      <c r="P193" s="61">
        <v>2.5787278958111171</v>
      </c>
      <c r="Q193" s="1">
        <v>2.8986606038491889</v>
      </c>
      <c r="R193" s="1">
        <v>2.8986606038491889</v>
      </c>
      <c r="S193" s="1" t="str">
        <f>VLOOKUP(F193,'7)Transmission Capacity - App G'!$C$7:$M$23,11,FALSE)</f>
        <v xml:space="preserve">Connections Reform </v>
      </c>
    </row>
    <row r="194" spans="2:19" ht="15" x14ac:dyDescent="0.25">
      <c r="B194" s="6" t="s">
        <v>196</v>
      </c>
      <c r="C194" s="6" t="s">
        <v>472</v>
      </c>
      <c r="D194" s="6" t="s">
        <v>378</v>
      </c>
      <c r="E194" s="55" t="s">
        <v>441</v>
      </c>
      <c r="F194" s="6" t="s">
        <v>488</v>
      </c>
      <c r="G194" s="6">
        <v>376579</v>
      </c>
      <c r="H194" s="62">
        <v>509136</v>
      </c>
      <c r="I194" s="63">
        <v>800</v>
      </c>
      <c r="J194" s="74">
        <v>15.242047106606121</v>
      </c>
      <c r="K194" s="59">
        <v>9.2639833557096622</v>
      </c>
      <c r="L194" s="60">
        <v>11.763983355709662</v>
      </c>
      <c r="M194" s="59">
        <v>18.838045221837646</v>
      </c>
      <c r="N194" s="79">
        <v>18.838045221837646</v>
      </c>
      <c r="O194" s="58">
        <v>18.838045221837646</v>
      </c>
      <c r="P194" s="61">
        <v>11.763983355709662</v>
      </c>
      <c r="Q194" s="1">
        <v>19.590391996870938</v>
      </c>
      <c r="R194" s="1">
        <v>10.278304409543644</v>
      </c>
      <c r="S194" s="1" t="str">
        <f>VLOOKUP(F194,'7)Transmission Capacity - App G'!$C$7:$M$23,11,FALSE)</f>
        <v xml:space="preserve">Connections Reform </v>
      </c>
    </row>
    <row r="195" spans="2:19" ht="15" x14ac:dyDescent="0.25">
      <c r="B195" s="6" t="s">
        <v>197</v>
      </c>
      <c r="C195" s="6" t="s">
        <v>472</v>
      </c>
      <c r="D195" s="6" t="s">
        <v>378</v>
      </c>
      <c r="E195" s="55" t="s">
        <v>441</v>
      </c>
      <c r="F195" s="6" t="s">
        <v>488</v>
      </c>
      <c r="G195" s="6">
        <v>364439</v>
      </c>
      <c r="H195" s="62">
        <v>526672</v>
      </c>
      <c r="I195" s="63">
        <v>630</v>
      </c>
      <c r="J195" s="74">
        <v>12.00311209645232</v>
      </c>
      <c r="K195" s="59">
        <v>4.2526504090123964</v>
      </c>
      <c r="L195" s="60">
        <v>12.245137568037535</v>
      </c>
      <c r="M195" s="59">
        <v>26.80743553807245</v>
      </c>
      <c r="N195" s="79">
        <v>24.425236167341431</v>
      </c>
      <c r="O195" s="58">
        <v>17.554898157129003</v>
      </c>
      <c r="P195" s="61">
        <v>12.245137568037535</v>
      </c>
      <c r="Q195" s="1">
        <v>18.654316197866148</v>
      </c>
      <c r="R195" s="1">
        <v>13.25447174876439</v>
      </c>
      <c r="S195" s="1" t="str">
        <f>VLOOKUP(F195,'7)Transmission Capacity - App G'!$C$7:$M$23,11,FALSE)</f>
        <v xml:space="preserve">Connections Reform </v>
      </c>
    </row>
    <row r="196" spans="2:19" ht="15" x14ac:dyDescent="0.25">
      <c r="B196" s="6" t="s">
        <v>198</v>
      </c>
      <c r="C196" s="6" t="s">
        <v>472</v>
      </c>
      <c r="D196" s="6" t="s">
        <v>387</v>
      </c>
      <c r="E196" s="6" t="s">
        <v>387</v>
      </c>
      <c r="F196" s="6" t="s">
        <v>418</v>
      </c>
      <c r="G196" s="6">
        <v>365510</v>
      </c>
      <c r="H196" s="62">
        <v>401069</v>
      </c>
      <c r="I196" s="63">
        <v>400</v>
      </c>
      <c r="J196" s="74">
        <v>7.6210235533030604</v>
      </c>
      <c r="K196" s="59">
        <v>5.7134845821335141</v>
      </c>
      <c r="L196" s="60">
        <v>8.0634845821335155</v>
      </c>
      <c r="M196" s="59">
        <v>21.235290865893724</v>
      </c>
      <c r="N196" s="79">
        <v>11.386234817813767</v>
      </c>
      <c r="O196" s="58">
        <v>8.1835111542192056</v>
      </c>
      <c r="P196" s="61">
        <v>8.0634845821335155</v>
      </c>
      <c r="Q196" s="1">
        <v>8.0695441319107672</v>
      </c>
      <c r="R196" s="1">
        <v>0</v>
      </c>
      <c r="S196" s="1" t="str">
        <f>VLOOKUP(F196,'7)Transmission Capacity - App G'!$C$7:$M$23,11,FALSE)</f>
        <v xml:space="preserve">Connections Reform </v>
      </c>
    </row>
    <row r="197" spans="2:19" ht="15" x14ac:dyDescent="0.25">
      <c r="B197" s="6" t="s">
        <v>199</v>
      </c>
      <c r="C197" s="6" t="s">
        <v>471</v>
      </c>
      <c r="D197" s="6" t="s">
        <v>411</v>
      </c>
      <c r="E197" s="6" t="s">
        <v>411</v>
      </c>
      <c r="F197" s="6" t="s">
        <v>489</v>
      </c>
      <c r="G197" s="6">
        <v>354934</v>
      </c>
      <c r="H197" s="62">
        <v>405497</v>
      </c>
      <c r="I197" s="63">
        <v>400</v>
      </c>
      <c r="J197" s="74">
        <v>4.572614131981835</v>
      </c>
      <c r="K197" s="59">
        <v>3.3164496343389516</v>
      </c>
      <c r="L197" s="60">
        <v>12.014479463927069</v>
      </c>
      <c r="M197" s="59">
        <v>30.980621317482388</v>
      </c>
      <c r="N197" s="79">
        <v>13.134184284004789</v>
      </c>
      <c r="O197" s="58">
        <v>9.5830616996507594</v>
      </c>
      <c r="P197" s="61">
        <v>12.014479463927069</v>
      </c>
      <c r="Q197" s="1">
        <v>9.0796719844174554</v>
      </c>
      <c r="R197" s="1">
        <v>10.88371739903663</v>
      </c>
      <c r="S197" s="1" t="str">
        <f>VLOOKUP(F197,'7)Transmission Capacity - App G'!$C$7:$M$23,11,FALSE)</f>
        <v xml:space="preserve">Connections Reform </v>
      </c>
    </row>
    <row r="198" spans="2:19" ht="15" x14ac:dyDescent="0.25">
      <c r="B198" s="6" t="s">
        <v>200</v>
      </c>
      <c r="C198" s="6" t="s">
        <v>471</v>
      </c>
      <c r="D198" s="6" t="s">
        <v>395</v>
      </c>
      <c r="E198" s="6" t="s">
        <v>395</v>
      </c>
      <c r="F198" s="6" t="s">
        <v>413</v>
      </c>
      <c r="G198" s="6">
        <v>383136</v>
      </c>
      <c r="H198" s="62">
        <v>397725</v>
      </c>
      <c r="I198" s="63">
        <v>800</v>
      </c>
      <c r="J198" s="74">
        <v>9.1452282639636699</v>
      </c>
      <c r="K198" s="59">
        <v>0</v>
      </c>
      <c r="L198" s="60">
        <v>0</v>
      </c>
      <c r="M198" s="59">
        <v>29.348119260036754</v>
      </c>
      <c r="N198" s="79">
        <v>6.9393697646589567</v>
      </c>
      <c r="O198" s="58">
        <v>5.0631548311990704</v>
      </c>
      <c r="P198" s="61">
        <v>0</v>
      </c>
      <c r="Q198" s="1">
        <v>4.9077216115851829</v>
      </c>
      <c r="R198" s="1">
        <v>0</v>
      </c>
      <c r="S198" s="1" t="str">
        <f>VLOOKUP(F198,'7)Transmission Capacity - App G'!$C$7:$M$23,11,FALSE)</f>
        <v xml:space="preserve">Connections Reform </v>
      </c>
    </row>
    <row r="199" spans="2:19" ht="15" x14ac:dyDescent="0.25">
      <c r="B199" s="6" t="s">
        <v>201</v>
      </c>
      <c r="C199" s="6" t="s">
        <v>471</v>
      </c>
      <c r="D199" s="6" t="s">
        <v>411</v>
      </c>
      <c r="E199" s="6" t="s">
        <v>411</v>
      </c>
      <c r="F199" s="6" t="s">
        <v>489</v>
      </c>
      <c r="G199" s="6">
        <v>355516</v>
      </c>
      <c r="H199" s="62">
        <v>404030</v>
      </c>
      <c r="I199" s="63">
        <v>630</v>
      </c>
      <c r="J199" s="74">
        <v>7.2018672578713909</v>
      </c>
      <c r="K199" s="59">
        <v>3.3164496343389516</v>
      </c>
      <c r="L199" s="60">
        <v>13.560022684385697</v>
      </c>
      <c r="M199" s="59">
        <v>22.773669836076987</v>
      </c>
      <c r="N199" s="79">
        <v>9.9503789389708803</v>
      </c>
      <c r="O199" s="58">
        <v>7.2600698486612334</v>
      </c>
      <c r="P199" s="61">
        <v>13.560022684385697</v>
      </c>
      <c r="Q199" s="1">
        <v>7.0794776099859584</v>
      </c>
      <c r="R199" s="1">
        <v>15.605056113371308</v>
      </c>
      <c r="S199" s="1" t="str">
        <f>VLOOKUP(F199,'7)Transmission Capacity - App G'!$C$7:$M$23,11,FALSE)</f>
        <v xml:space="preserve">Connections Reform </v>
      </c>
    </row>
    <row r="200" spans="2:19" ht="15" x14ac:dyDescent="0.25">
      <c r="B200" s="6" t="s">
        <v>202</v>
      </c>
      <c r="C200" s="6" t="s">
        <v>472</v>
      </c>
      <c r="D200" s="6" t="s">
        <v>202</v>
      </c>
      <c r="E200" s="6" t="s">
        <v>202</v>
      </c>
      <c r="F200" s="6" t="s">
        <v>419</v>
      </c>
      <c r="G200" s="6">
        <v>348644</v>
      </c>
      <c r="H200" s="62">
        <v>463628</v>
      </c>
      <c r="I200" s="63">
        <v>630</v>
      </c>
      <c r="J200" s="74">
        <v>12.00311209645232</v>
      </c>
      <c r="K200" s="59">
        <v>0</v>
      </c>
      <c r="L200" s="60">
        <v>0</v>
      </c>
      <c r="M200" s="59">
        <v>11.217948717948717</v>
      </c>
      <c r="N200" s="79">
        <v>1.9574944071588367</v>
      </c>
      <c r="O200" s="58">
        <v>1.4344262295081966</v>
      </c>
      <c r="P200" s="61">
        <v>0</v>
      </c>
      <c r="Q200" s="1">
        <v>1.5150819672131133</v>
      </c>
      <c r="R200" s="1">
        <v>5.0572075342512903</v>
      </c>
      <c r="S200" s="1" t="str">
        <f>VLOOKUP(F200,'7)Transmission Capacity - App G'!$C$7:$M$23,11,FALSE)</f>
        <v xml:space="preserve">Connections Reform </v>
      </c>
    </row>
    <row r="201" spans="2:19" ht="15" x14ac:dyDescent="0.25">
      <c r="B201" s="6" t="s">
        <v>203</v>
      </c>
      <c r="C201" s="6" t="s">
        <v>472</v>
      </c>
      <c r="D201" s="6" t="s">
        <v>80</v>
      </c>
      <c r="E201" s="6" t="s">
        <v>80</v>
      </c>
      <c r="F201" s="6" t="s">
        <v>414</v>
      </c>
      <c r="G201" s="6">
        <v>386421</v>
      </c>
      <c r="H201" s="62">
        <v>406330</v>
      </c>
      <c r="I201" s="63">
        <v>400</v>
      </c>
      <c r="J201" s="74">
        <v>7.6210235533030604</v>
      </c>
      <c r="K201" s="59">
        <v>3.9510057931366234</v>
      </c>
      <c r="L201" s="60">
        <v>4.2489292611529379</v>
      </c>
      <c r="M201" s="59">
        <v>31.285737547462553</v>
      </c>
      <c r="N201" s="79">
        <v>8.6926174496644215</v>
      </c>
      <c r="O201" s="58">
        <v>6.3698360655737654</v>
      </c>
      <c r="P201" s="61">
        <v>4.2489292611529379</v>
      </c>
      <c r="Q201" s="1">
        <v>1.3649180327868842</v>
      </c>
      <c r="R201" s="1">
        <v>0</v>
      </c>
      <c r="S201" s="1" t="str">
        <f>VLOOKUP(F201,'7)Transmission Capacity - App G'!$C$7:$M$23,11,FALSE)</f>
        <v xml:space="preserve">Connections Reform </v>
      </c>
    </row>
    <row r="202" spans="2:19" ht="15" x14ac:dyDescent="0.25">
      <c r="B202" s="6" t="s">
        <v>204</v>
      </c>
      <c r="C202" s="6" t="s">
        <v>471</v>
      </c>
      <c r="D202" s="6" t="s">
        <v>239</v>
      </c>
      <c r="E202" s="6" t="s">
        <v>239</v>
      </c>
      <c r="F202" s="6" t="s">
        <v>255</v>
      </c>
      <c r="G202" s="6">
        <v>389077</v>
      </c>
      <c r="H202" s="62">
        <v>440584</v>
      </c>
      <c r="I202" s="63">
        <v>400</v>
      </c>
      <c r="J202" s="74">
        <v>4.572614131981835</v>
      </c>
      <c r="K202" s="59">
        <v>9.9228676171201045</v>
      </c>
      <c r="L202" s="60">
        <v>14.957208100995189</v>
      </c>
      <c r="M202" s="59">
        <v>0</v>
      </c>
      <c r="N202" s="79">
        <v>0</v>
      </c>
      <c r="O202" s="58">
        <v>0</v>
      </c>
      <c r="P202" s="61">
        <v>0</v>
      </c>
      <c r="Q202" s="1">
        <v>0</v>
      </c>
      <c r="R202" s="1">
        <v>0</v>
      </c>
      <c r="S202" s="1" t="str">
        <f>VLOOKUP(F202,'7)Transmission Capacity - App G'!$C$7:$M$23,11,FALSE)</f>
        <v xml:space="preserve">Connections Reform </v>
      </c>
    </row>
    <row r="203" spans="2:19" ht="15" x14ac:dyDescent="0.25">
      <c r="B203" s="6" t="s">
        <v>205</v>
      </c>
      <c r="C203" s="6" t="s">
        <v>472</v>
      </c>
      <c r="D203" s="6" t="s">
        <v>387</v>
      </c>
      <c r="E203" s="6" t="s">
        <v>387</v>
      </c>
      <c r="F203" s="6" t="s">
        <v>418</v>
      </c>
      <c r="G203" s="6">
        <v>365863</v>
      </c>
      <c r="H203" s="62">
        <v>399907</v>
      </c>
      <c r="I203" s="63">
        <v>800</v>
      </c>
      <c r="J203" s="74">
        <v>15.242047106606121</v>
      </c>
      <c r="K203" s="59">
        <v>3.3864229317413788</v>
      </c>
      <c r="L203" s="60">
        <v>11.386422931741379</v>
      </c>
      <c r="M203" s="59">
        <v>19.43569267212116</v>
      </c>
      <c r="N203" s="79">
        <v>19.43569267212116</v>
      </c>
      <c r="O203" s="58">
        <v>19.43569267212116</v>
      </c>
      <c r="P203" s="61">
        <v>11.386422931741379</v>
      </c>
      <c r="Q203" s="1">
        <v>19.618551123072283</v>
      </c>
      <c r="R203" s="1">
        <v>0</v>
      </c>
      <c r="S203" s="1" t="str">
        <f>VLOOKUP(F203,'7)Transmission Capacity - App G'!$C$7:$M$23,11,FALSE)</f>
        <v xml:space="preserve">Connections Reform </v>
      </c>
    </row>
    <row r="204" spans="2:19" ht="15" x14ac:dyDescent="0.25">
      <c r="B204" s="6" t="s">
        <v>206</v>
      </c>
      <c r="C204" s="6" t="s">
        <v>471</v>
      </c>
      <c r="D204" s="6" t="s">
        <v>213</v>
      </c>
      <c r="E204" s="6" t="s">
        <v>213</v>
      </c>
      <c r="F204" s="6" t="s">
        <v>420</v>
      </c>
      <c r="G204" s="6">
        <v>387494</v>
      </c>
      <c r="H204" s="62">
        <v>394155</v>
      </c>
      <c r="I204" s="63">
        <v>400</v>
      </c>
      <c r="J204" s="74">
        <v>4.572614131981835</v>
      </c>
      <c r="K204" s="59">
        <v>0</v>
      </c>
      <c r="L204" s="60">
        <v>5.3555796794555111</v>
      </c>
      <c r="M204" s="59">
        <v>24.675541170610167</v>
      </c>
      <c r="N204" s="79">
        <v>14.082010370961308</v>
      </c>
      <c r="O204" s="58">
        <v>10.274621653084983</v>
      </c>
      <c r="P204" s="61">
        <v>5.3555796794555111</v>
      </c>
      <c r="Q204" s="1">
        <v>10.194124188966864</v>
      </c>
      <c r="R204" s="1">
        <v>6.1718868223679237</v>
      </c>
      <c r="S204" s="1" t="str">
        <f>VLOOKUP(F204,'7)Transmission Capacity - App G'!$C$7:$M$23,11,FALSE)</f>
        <v xml:space="preserve">Connections Reform </v>
      </c>
    </row>
    <row r="205" spans="2:19" ht="15" x14ac:dyDescent="0.25">
      <c r="B205" s="6" t="s">
        <v>207</v>
      </c>
      <c r="C205" s="6" t="s">
        <v>472</v>
      </c>
      <c r="D205" s="6" t="s">
        <v>381</v>
      </c>
      <c r="E205" s="55" t="s">
        <v>318</v>
      </c>
      <c r="F205" s="6" t="s">
        <v>486</v>
      </c>
      <c r="G205" s="6">
        <v>301973</v>
      </c>
      <c r="H205" s="62">
        <v>525948</v>
      </c>
      <c r="I205" s="63">
        <v>400</v>
      </c>
      <c r="J205" s="74">
        <v>7.6210235533030604</v>
      </c>
      <c r="K205" s="59">
        <v>14.17402998474121</v>
      </c>
      <c r="L205" s="60">
        <v>22.312708347878424</v>
      </c>
      <c r="M205" s="59">
        <v>2.6844262295081971</v>
      </c>
      <c r="N205" s="79">
        <v>0.44197031039136303</v>
      </c>
      <c r="O205" s="58">
        <v>0.31765276430649858</v>
      </c>
      <c r="P205" s="61">
        <v>2.6844262295081971</v>
      </c>
      <c r="Q205" s="1">
        <v>0</v>
      </c>
      <c r="R205" s="1">
        <v>0</v>
      </c>
      <c r="S205" s="1" t="str">
        <f>VLOOKUP(F205,'7)Transmission Capacity - App G'!$C$7:$M$23,11,FALSE)</f>
        <v xml:space="preserve">Connections Reform </v>
      </c>
    </row>
    <row r="206" spans="2:19" ht="15" x14ac:dyDescent="0.25">
      <c r="B206" s="6" t="s">
        <v>208</v>
      </c>
      <c r="C206" s="6" t="s">
        <v>472</v>
      </c>
      <c r="D206" s="6" t="s">
        <v>398</v>
      </c>
      <c r="E206" s="6" t="s">
        <v>398</v>
      </c>
      <c r="F206" s="6" t="s">
        <v>418</v>
      </c>
      <c r="G206" s="6">
        <v>372024</v>
      </c>
      <c r="H206" s="62">
        <v>403826</v>
      </c>
      <c r="I206" s="63">
        <v>630</v>
      </c>
      <c r="J206" s="74">
        <v>12.00311209645232</v>
      </c>
      <c r="K206" s="59">
        <v>0</v>
      </c>
      <c r="L206" s="60">
        <v>6.1777198177965698</v>
      </c>
      <c r="M206" s="59">
        <v>7</v>
      </c>
      <c r="N206" s="79">
        <v>1.9574944071588367</v>
      </c>
      <c r="O206" s="58">
        <v>1.4344262295081966</v>
      </c>
      <c r="P206" s="61">
        <v>6.1777198177965698</v>
      </c>
      <c r="Q206" s="1">
        <v>1.4344262295081966</v>
      </c>
      <c r="R206" s="1">
        <v>4.4466350022400185</v>
      </c>
      <c r="S206" s="1" t="str">
        <f>VLOOKUP(F206,'7)Transmission Capacity - App G'!$C$7:$M$23,11,FALSE)</f>
        <v xml:space="preserve">Connections Reform </v>
      </c>
    </row>
    <row r="207" spans="2:19" ht="15" x14ac:dyDescent="0.25">
      <c r="B207" s="6" t="s">
        <v>209</v>
      </c>
      <c r="C207" s="6" t="s">
        <v>472</v>
      </c>
      <c r="D207" s="6" t="s">
        <v>378</v>
      </c>
      <c r="E207" s="55" t="s">
        <v>441</v>
      </c>
      <c r="F207" s="6" t="s">
        <v>488</v>
      </c>
      <c r="G207" s="6">
        <v>356221</v>
      </c>
      <c r="H207" s="62">
        <v>537513</v>
      </c>
      <c r="I207" s="63">
        <v>400</v>
      </c>
      <c r="J207" s="74">
        <v>7.6210235533030604</v>
      </c>
      <c r="K207" s="59">
        <v>2.7588742211251303</v>
      </c>
      <c r="L207" s="60">
        <v>5.0451309776138125</v>
      </c>
      <c r="M207" s="59">
        <v>15.690970384722293</v>
      </c>
      <c r="N207" s="79">
        <v>15.690970384722293</v>
      </c>
      <c r="O207" s="58">
        <v>15.690970384722293</v>
      </c>
      <c r="P207" s="61">
        <v>5.0451309776138125</v>
      </c>
      <c r="Q207" s="1">
        <v>16.560503978522569</v>
      </c>
      <c r="R207" s="1">
        <v>4.0762360751710105</v>
      </c>
      <c r="S207" s="1" t="str">
        <f>VLOOKUP(F207,'7)Transmission Capacity - App G'!$C$7:$M$23,11,FALSE)</f>
        <v xml:space="preserve">Connections Reform </v>
      </c>
    </row>
    <row r="208" spans="2:19" ht="15" x14ac:dyDescent="0.25">
      <c r="B208" s="6" t="s">
        <v>210</v>
      </c>
      <c r="C208" s="6" t="s">
        <v>471</v>
      </c>
      <c r="D208" s="6" t="s">
        <v>405</v>
      </c>
      <c r="E208" s="6" t="s">
        <v>405</v>
      </c>
      <c r="F208" s="6" t="s">
        <v>412</v>
      </c>
      <c r="G208" s="6">
        <v>393221</v>
      </c>
      <c r="H208" s="62">
        <v>416124</v>
      </c>
      <c r="I208" s="63">
        <v>400</v>
      </c>
      <c r="J208" s="74">
        <v>4.572614131981835</v>
      </c>
      <c r="K208" s="59">
        <v>3.99704955863848</v>
      </c>
      <c r="L208" s="60">
        <v>7.49704955863848</v>
      </c>
      <c r="M208" s="59">
        <v>24.386551090852681</v>
      </c>
      <c r="N208" s="79">
        <v>10.05456721180694</v>
      </c>
      <c r="O208" s="58">
        <v>7.3360884749708966</v>
      </c>
      <c r="P208" s="61">
        <v>7.49704955863848</v>
      </c>
      <c r="Q208" s="1">
        <v>6.9928820548752775</v>
      </c>
      <c r="R208" s="1">
        <v>0</v>
      </c>
      <c r="S208" s="1" t="str">
        <f>VLOOKUP(F208,'7)Transmission Capacity - App G'!$C$7:$M$23,11,FALSE)</f>
        <v xml:space="preserve">Connections Reform </v>
      </c>
    </row>
    <row r="209" spans="2:19" ht="15" x14ac:dyDescent="0.25">
      <c r="B209" s="6" t="s">
        <v>211</v>
      </c>
      <c r="C209" s="6" t="s">
        <v>471</v>
      </c>
      <c r="D209" s="6" t="s">
        <v>401</v>
      </c>
      <c r="E209" s="6" t="s">
        <v>401</v>
      </c>
      <c r="F209" s="6" t="s">
        <v>413</v>
      </c>
      <c r="G209" s="6">
        <v>380056</v>
      </c>
      <c r="H209" s="62">
        <v>395083</v>
      </c>
      <c r="I209" s="63">
        <v>800</v>
      </c>
      <c r="J209" s="74">
        <v>9.1452282639636699</v>
      </c>
      <c r="K209" s="59">
        <v>6.3367210192948136</v>
      </c>
      <c r="L209" s="60">
        <v>10.973721019294814</v>
      </c>
      <c r="M209" s="59">
        <v>29.249268368151803</v>
      </c>
      <c r="N209" s="79">
        <v>7.6220981252493001</v>
      </c>
      <c r="O209" s="58">
        <v>5.5612922002328276</v>
      </c>
      <c r="P209" s="61">
        <v>10.973721019294814</v>
      </c>
      <c r="Q209" s="1">
        <v>5.7031436863518303</v>
      </c>
      <c r="R209" s="1">
        <v>10.46579465137733</v>
      </c>
      <c r="S209" s="1" t="str">
        <f>VLOOKUP(F209,'7)Transmission Capacity - App G'!$C$7:$M$23,11,FALSE)</f>
        <v xml:space="preserve">Connections Reform </v>
      </c>
    </row>
    <row r="210" spans="2:19" ht="15" x14ac:dyDescent="0.25">
      <c r="B210" s="6" t="s">
        <v>212</v>
      </c>
      <c r="C210" s="6" t="s">
        <v>471</v>
      </c>
      <c r="D210" s="6" t="s">
        <v>266</v>
      </c>
      <c r="E210" s="6" t="s">
        <v>266</v>
      </c>
      <c r="F210" s="6" t="s">
        <v>487</v>
      </c>
      <c r="G210" s="6">
        <v>360581</v>
      </c>
      <c r="H210" s="62">
        <v>437001</v>
      </c>
      <c r="I210" s="63">
        <v>400</v>
      </c>
      <c r="J210" s="74">
        <v>4.572614131981835</v>
      </c>
      <c r="K210" s="59">
        <v>0</v>
      </c>
      <c r="L210" s="60">
        <v>0</v>
      </c>
      <c r="M210" s="59">
        <v>11.217948717948717</v>
      </c>
      <c r="N210" s="79">
        <v>1.9574944071588367</v>
      </c>
      <c r="O210" s="58">
        <v>1.4344262295081966</v>
      </c>
      <c r="P210" s="61">
        <v>0</v>
      </c>
      <c r="Q210" s="1">
        <v>1.4344262295081966</v>
      </c>
      <c r="R210" s="1">
        <v>0</v>
      </c>
      <c r="S210" s="1" t="str">
        <f>VLOOKUP(F210,'7)Transmission Capacity - App G'!$C$7:$M$23,11,FALSE)</f>
        <v xml:space="preserve">Connections Reform </v>
      </c>
    </row>
    <row r="211" spans="2:19" ht="15" x14ac:dyDescent="0.25">
      <c r="B211" s="6" t="s">
        <v>213</v>
      </c>
      <c r="C211" s="6" t="s">
        <v>471</v>
      </c>
      <c r="D211" s="6" t="s">
        <v>213</v>
      </c>
      <c r="E211" s="6" t="s">
        <v>213</v>
      </c>
      <c r="F211" s="6" t="s">
        <v>420</v>
      </c>
      <c r="G211" s="6">
        <v>385535</v>
      </c>
      <c r="H211" s="62">
        <v>396037</v>
      </c>
      <c r="I211" s="63">
        <v>400</v>
      </c>
      <c r="J211" s="74">
        <v>4.572614131981835</v>
      </c>
      <c r="K211" s="59">
        <v>0</v>
      </c>
      <c r="L211" s="60">
        <v>5.6457326091538746</v>
      </c>
      <c r="M211" s="59">
        <v>27.810971328463101</v>
      </c>
      <c r="N211" s="79">
        <v>5.3644196250498597</v>
      </c>
      <c r="O211" s="58">
        <v>3.9140279394644932</v>
      </c>
      <c r="P211" s="61">
        <v>5.6457326091538746</v>
      </c>
      <c r="Q211" s="1">
        <v>2.8907086111946856</v>
      </c>
      <c r="R211" s="1">
        <v>9.1881673038749341</v>
      </c>
      <c r="S211" s="1" t="str">
        <f>VLOOKUP(F211,'7)Transmission Capacity - App G'!$C$7:$M$23,11,FALSE)</f>
        <v xml:space="preserve">Connections Reform </v>
      </c>
    </row>
    <row r="212" spans="2:19" ht="15" x14ac:dyDescent="0.25">
      <c r="B212" s="6" t="s">
        <v>214</v>
      </c>
      <c r="C212" s="6" t="s">
        <v>472</v>
      </c>
      <c r="D212" s="6" t="s">
        <v>351</v>
      </c>
      <c r="E212" s="6" t="s">
        <v>351</v>
      </c>
      <c r="F212" s="6" t="s">
        <v>418</v>
      </c>
      <c r="G212" s="6">
        <v>365293</v>
      </c>
      <c r="H212" s="62">
        <v>409079</v>
      </c>
      <c r="I212" s="63">
        <v>800</v>
      </c>
      <c r="J212" s="74">
        <v>15.242047106606121</v>
      </c>
      <c r="K212" s="59">
        <v>4.4336751160632879</v>
      </c>
      <c r="L212" s="60">
        <v>10.433675116063288</v>
      </c>
      <c r="M212" s="59">
        <v>36.632786885245906</v>
      </c>
      <c r="N212" s="79">
        <v>6.0313090418353585</v>
      </c>
      <c r="O212" s="58">
        <v>4.3348205625606218</v>
      </c>
      <c r="P212" s="61">
        <v>10.433675116063288</v>
      </c>
      <c r="Q212" s="1">
        <v>8.8852459016384389E-2</v>
      </c>
      <c r="R212" s="1">
        <v>0</v>
      </c>
      <c r="S212" s="1" t="str">
        <f>VLOOKUP(F212,'7)Transmission Capacity - App G'!$C$7:$M$23,11,FALSE)</f>
        <v xml:space="preserve">Connections Reform </v>
      </c>
    </row>
    <row r="213" spans="2:19" ht="15" x14ac:dyDescent="0.25">
      <c r="B213" s="6" t="s">
        <v>215</v>
      </c>
      <c r="C213" s="6" t="s">
        <v>471</v>
      </c>
      <c r="D213" s="6" t="s">
        <v>215</v>
      </c>
      <c r="E213" s="6" t="s">
        <v>215</v>
      </c>
      <c r="F213" s="6" t="s">
        <v>412</v>
      </c>
      <c r="G213" s="6">
        <v>369695</v>
      </c>
      <c r="H213" s="62">
        <v>424981</v>
      </c>
      <c r="I213" s="63">
        <v>800</v>
      </c>
      <c r="J213" s="74">
        <v>9.1452282639636699</v>
      </c>
      <c r="K213" s="59">
        <v>8.4198578222193401</v>
      </c>
      <c r="L213" s="60">
        <v>17.448971903174773</v>
      </c>
      <c r="M213" s="59">
        <v>22.60256410256417</v>
      </c>
      <c r="N213" s="79">
        <v>3.944071588366902</v>
      </c>
      <c r="O213" s="58">
        <v>2.890163934426238</v>
      </c>
      <c r="P213" s="61">
        <v>17.448971903174773</v>
      </c>
      <c r="Q213" s="1">
        <v>0</v>
      </c>
      <c r="R213" s="1">
        <v>0</v>
      </c>
      <c r="S213" s="1" t="str">
        <f>VLOOKUP(F213,'7)Transmission Capacity - App G'!$C$7:$M$23,11,FALSE)</f>
        <v xml:space="preserve">Connections Reform </v>
      </c>
    </row>
    <row r="214" spans="2:19" ht="15" x14ac:dyDescent="0.25">
      <c r="B214" s="6" t="s">
        <v>216</v>
      </c>
      <c r="C214" s="6" t="s">
        <v>471</v>
      </c>
      <c r="D214" s="6" t="s">
        <v>390</v>
      </c>
      <c r="E214" s="6" t="s">
        <v>390</v>
      </c>
      <c r="F214" s="6" t="s">
        <v>417</v>
      </c>
      <c r="G214" s="6">
        <v>378253</v>
      </c>
      <c r="H214" s="62">
        <v>397241</v>
      </c>
      <c r="I214" s="63">
        <v>400</v>
      </c>
      <c r="J214" s="74">
        <v>4.572614131981835</v>
      </c>
      <c r="K214" s="59">
        <v>2.1193622989537579</v>
      </c>
      <c r="L214" s="60">
        <v>4.3563622989537585</v>
      </c>
      <c r="M214" s="59">
        <v>11.217948717948717</v>
      </c>
      <c r="N214" s="79">
        <v>1.9574944071588367</v>
      </c>
      <c r="O214" s="58">
        <v>1.4344262295081966</v>
      </c>
      <c r="P214" s="61">
        <v>4.3563622989537585</v>
      </c>
      <c r="Q214" s="1">
        <v>1.4344262295081966</v>
      </c>
      <c r="R214" s="1">
        <v>10.657578729778599</v>
      </c>
      <c r="S214" s="1" t="str">
        <f>VLOOKUP(F214,'7)Transmission Capacity - App G'!$C$7:$M$23,11,FALSE)</f>
        <v xml:space="preserve">Connections Reform </v>
      </c>
    </row>
    <row r="215" spans="2:19" ht="15" x14ac:dyDescent="0.25">
      <c r="B215" s="6" t="s">
        <v>217</v>
      </c>
      <c r="C215" s="6" t="s">
        <v>471</v>
      </c>
      <c r="D215" s="6" t="s">
        <v>213</v>
      </c>
      <c r="E215" s="6" t="s">
        <v>213</v>
      </c>
      <c r="F215" s="6" t="s">
        <v>420</v>
      </c>
      <c r="G215" s="6">
        <v>384762</v>
      </c>
      <c r="H215" s="62">
        <v>396769</v>
      </c>
      <c r="I215" s="63">
        <v>800</v>
      </c>
      <c r="J215" s="74">
        <v>9.1452282639636699</v>
      </c>
      <c r="K215" s="59">
        <v>0</v>
      </c>
      <c r="L215" s="60">
        <v>0.32010629600327078</v>
      </c>
      <c r="M215" s="59">
        <v>32.959177416247144</v>
      </c>
      <c r="N215" s="79">
        <v>10.226645392899879</v>
      </c>
      <c r="O215" s="58">
        <v>7.4616414435389986</v>
      </c>
      <c r="P215" s="61">
        <v>0.32010629600327078</v>
      </c>
      <c r="Q215" s="1">
        <v>7.4513496510862547</v>
      </c>
      <c r="R215" s="1">
        <v>1.5496231036472849</v>
      </c>
      <c r="S215" s="1" t="str">
        <f>VLOOKUP(F215,'7)Transmission Capacity - App G'!$C$7:$M$23,11,FALSE)</f>
        <v xml:space="preserve">Connections Reform </v>
      </c>
    </row>
    <row r="216" spans="2:19" ht="15" x14ac:dyDescent="0.25">
      <c r="B216" s="6" t="s">
        <v>218</v>
      </c>
      <c r="C216" s="6" t="s">
        <v>472</v>
      </c>
      <c r="D216" s="6" t="s">
        <v>394</v>
      </c>
      <c r="E216" s="6" t="s">
        <v>394</v>
      </c>
      <c r="F216" s="6" t="s">
        <v>420</v>
      </c>
      <c r="G216" s="6">
        <v>395671</v>
      </c>
      <c r="H216" s="62">
        <v>388643</v>
      </c>
      <c r="I216" s="63">
        <v>630</v>
      </c>
      <c r="J216" s="74">
        <v>12.00311209645232</v>
      </c>
      <c r="K216" s="59">
        <v>0</v>
      </c>
      <c r="L216" s="60">
        <v>0</v>
      </c>
      <c r="M216" s="59">
        <v>6.0932468726254854</v>
      </c>
      <c r="N216" s="79">
        <v>6.0932468726254854</v>
      </c>
      <c r="O216" s="58">
        <v>6.0932468726254854</v>
      </c>
      <c r="P216" s="61">
        <v>0</v>
      </c>
      <c r="Q216" s="1">
        <v>7.1061249231604826</v>
      </c>
      <c r="R216" s="1">
        <v>0</v>
      </c>
      <c r="S216" s="1" t="str">
        <f>VLOOKUP(F216,'7)Transmission Capacity - App G'!$C$7:$M$23,11,FALSE)</f>
        <v xml:space="preserve">Connections Reform </v>
      </c>
    </row>
    <row r="217" spans="2:19" ht="15" x14ac:dyDescent="0.25">
      <c r="B217" s="6" t="s">
        <v>219</v>
      </c>
      <c r="C217" s="6" t="s">
        <v>471</v>
      </c>
      <c r="D217" s="6" t="s">
        <v>47</v>
      </c>
      <c r="E217" s="6" t="s">
        <v>47</v>
      </c>
      <c r="F217" s="6" t="s">
        <v>487</v>
      </c>
      <c r="G217" s="6">
        <v>333341</v>
      </c>
      <c r="H217" s="62">
        <v>433485</v>
      </c>
      <c r="I217" s="63">
        <v>400</v>
      </c>
      <c r="J217" s="74">
        <v>4.572614131981835</v>
      </c>
      <c r="K217" s="59">
        <v>8.2890469696969991</v>
      </c>
      <c r="L217" s="60">
        <v>14.295012093690666</v>
      </c>
      <c r="M217" s="59">
        <v>24.786975058355807</v>
      </c>
      <c r="N217" s="79">
        <v>8.7277223773434418</v>
      </c>
      <c r="O217" s="58">
        <v>6.3679860302677556</v>
      </c>
      <c r="P217" s="61">
        <v>14.295012093690666</v>
      </c>
      <c r="Q217" s="1">
        <v>6.5521642196244851</v>
      </c>
      <c r="R217" s="1">
        <v>14.562370868482962</v>
      </c>
      <c r="S217" s="1" t="str">
        <f>VLOOKUP(F217,'7)Transmission Capacity - App G'!$C$7:$M$23,11,FALSE)</f>
        <v xml:space="preserve">Connections Reform </v>
      </c>
    </row>
    <row r="218" spans="2:19" ht="15" x14ac:dyDescent="0.25">
      <c r="B218" s="6" t="s">
        <v>220</v>
      </c>
      <c r="C218" s="6" t="s">
        <v>472</v>
      </c>
      <c r="D218" s="6" t="s">
        <v>381</v>
      </c>
      <c r="E218" s="55" t="s">
        <v>318</v>
      </c>
      <c r="F218" s="6" t="s">
        <v>486</v>
      </c>
      <c r="G218" s="6">
        <v>303716</v>
      </c>
      <c r="H218" s="62">
        <v>535313</v>
      </c>
      <c r="I218" s="63">
        <v>630</v>
      </c>
      <c r="J218" s="74">
        <v>12.00311209645232</v>
      </c>
      <c r="K218" s="59">
        <v>7.884298316811079</v>
      </c>
      <c r="L218" s="60">
        <v>18.288285639968144</v>
      </c>
      <c r="M218" s="59">
        <v>7</v>
      </c>
      <c r="N218" s="79">
        <v>1.9574944071588367</v>
      </c>
      <c r="O218" s="58">
        <v>1.4344262295081966</v>
      </c>
      <c r="P218" s="61">
        <v>7</v>
      </c>
      <c r="Q218" s="1">
        <v>0</v>
      </c>
      <c r="R218" s="1">
        <v>0</v>
      </c>
      <c r="S218" s="1" t="str">
        <f>VLOOKUP(F218,'7)Transmission Capacity - App G'!$C$7:$M$23,11,FALSE)</f>
        <v xml:space="preserve">Connections Reform </v>
      </c>
    </row>
    <row r="219" spans="2:19" ht="15" x14ac:dyDescent="0.25">
      <c r="B219" s="6" t="s">
        <v>631</v>
      </c>
      <c r="C219" s="6">
        <v>11</v>
      </c>
      <c r="D219" s="55" t="s">
        <v>393</v>
      </c>
      <c r="E219" s="55" t="s">
        <v>393</v>
      </c>
      <c r="F219" s="6" t="s">
        <v>417</v>
      </c>
      <c r="G219" s="6">
        <v>380478</v>
      </c>
      <c r="H219" s="62">
        <v>387812</v>
      </c>
      <c r="I219" s="63">
        <v>630</v>
      </c>
      <c r="J219" s="74">
        <v>12.00276</v>
      </c>
      <c r="K219" s="74">
        <v>24.727593341114989</v>
      </c>
      <c r="L219" s="59">
        <v>33.864889340561248</v>
      </c>
      <c r="M219" s="60">
        <v>38.779837329279012</v>
      </c>
      <c r="N219" s="59">
        <v>10.32037786774629</v>
      </c>
      <c r="O219" s="79">
        <v>7.4174587778855496</v>
      </c>
      <c r="P219" s="58">
        <v>33.864889340561248</v>
      </c>
    </row>
    <row r="220" spans="2:19" ht="15" x14ac:dyDescent="0.25">
      <c r="B220" s="6" t="s">
        <v>221</v>
      </c>
      <c r="C220" s="6" t="s">
        <v>472</v>
      </c>
      <c r="D220" s="6" t="s">
        <v>379</v>
      </c>
      <c r="E220" s="6" t="s">
        <v>379</v>
      </c>
      <c r="F220" s="6" t="s">
        <v>488</v>
      </c>
      <c r="G220" s="6">
        <v>360144</v>
      </c>
      <c r="H220" s="62">
        <v>471643</v>
      </c>
      <c r="I220" s="63">
        <v>630</v>
      </c>
      <c r="J220" s="74">
        <v>12.00311209645232</v>
      </c>
      <c r="K220" s="59">
        <v>0</v>
      </c>
      <c r="L220" s="60">
        <v>3.4294490283453376</v>
      </c>
      <c r="M220" s="59">
        <v>6.528215100365947</v>
      </c>
      <c r="N220" s="79">
        <v>6.528215100365947</v>
      </c>
      <c r="O220" s="58">
        <v>6.528215100365947</v>
      </c>
      <c r="P220" s="61">
        <v>3.4294490283453376</v>
      </c>
      <c r="Q220" s="1">
        <v>0</v>
      </c>
      <c r="R220" s="1">
        <v>0</v>
      </c>
      <c r="S220" s="1" t="str">
        <f>VLOOKUP(F220,'7)Transmission Capacity - App G'!$C$7:$M$23,11,FALSE)</f>
        <v xml:space="preserve">Connections Reform </v>
      </c>
    </row>
    <row r="221" spans="2:19" ht="15" x14ac:dyDescent="0.25">
      <c r="B221" s="6" t="s">
        <v>222</v>
      </c>
      <c r="C221" s="6" t="s">
        <v>471</v>
      </c>
      <c r="D221" s="6" t="s">
        <v>408</v>
      </c>
      <c r="E221" s="6" t="s">
        <v>408</v>
      </c>
      <c r="F221" s="6" t="s">
        <v>487</v>
      </c>
      <c r="G221" s="6">
        <v>334431</v>
      </c>
      <c r="H221" s="62">
        <v>434843</v>
      </c>
      <c r="I221" s="63">
        <v>630</v>
      </c>
      <c r="J221" s="74">
        <v>7.2018672578713909</v>
      </c>
      <c r="K221" s="59">
        <v>1.9910525768037104</v>
      </c>
      <c r="L221" s="60">
        <v>1.9910525768037104</v>
      </c>
      <c r="M221" s="59">
        <v>21.549807229095336</v>
      </c>
      <c r="N221" s="79">
        <v>13.068528121260469</v>
      </c>
      <c r="O221" s="58">
        <v>9.5351571594877758</v>
      </c>
      <c r="P221" s="61">
        <v>1.9910525768037104</v>
      </c>
      <c r="Q221" s="1">
        <v>0</v>
      </c>
      <c r="R221" s="1">
        <v>0</v>
      </c>
      <c r="S221" s="1" t="str">
        <f>VLOOKUP(F221,'7)Transmission Capacity - App G'!$C$7:$M$23,11,FALSE)</f>
        <v xml:space="preserve">Connections Reform </v>
      </c>
    </row>
    <row r="222" spans="2:19" ht="15" x14ac:dyDescent="0.25">
      <c r="B222" s="6" t="s">
        <v>223</v>
      </c>
      <c r="C222" s="6" t="s">
        <v>472</v>
      </c>
      <c r="D222" s="6" t="s">
        <v>80</v>
      </c>
      <c r="E222" s="6" t="s">
        <v>80</v>
      </c>
      <c r="F222" s="6" t="s">
        <v>414</v>
      </c>
      <c r="G222" s="6">
        <v>388606</v>
      </c>
      <c r="H222" s="62">
        <v>405292</v>
      </c>
      <c r="I222" s="63">
        <v>630</v>
      </c>
      <c r="J222" s="74">
        <v>12.00311209645232</v>
      </c>
      <c r="K222" s="59">
        <v>3.4034059113802968</v>
      </c>
      <c r="L222" s="60">
        <v>4.2489292611529379</v>
      </c>
      <c r="M222" s="59">
        <v>26.281147540983596</v>
      </c>
      <c r="N222" s="79">
        <v>4.3269905533063415</v>
      </c>
      <c r="O222" s="58">
        <v>3.1098933074684765</v>
      </c>
      <c r="P222" s="61">
        <v>4.2489292611529379</v>
      </c>
      <c r="Q222" s="1">
        <v>1.3649180327868842</v>
      </c>
      <c r="R222" s="1">
        <v>0</v>
      </c>
      <c r="S222" s="1" t="str">
        <f>VLOOKUP(F222,'7)Transmission Capacity - App G'!$C$7:$M$23,11,FALSE)</f>
        <v xml:space="preserve">Connections Reform </v>
      </c>
    </row>
    <row r="223" spans="2:19" ht="15" x14ac:dyDescent="0.25">
      <c r="B223" s="6" t="s">
        <v>224</v>
      </c>
      <c r="C223" s="6" t="s">
        <v>472</v>
      </c>
      <c r="D223" s="6" t="s">
        <v>120</v>
      </c>
      <c r="E223" s="6" t="s">
        <v>120</v>
      </c>
      <c r="F223" s="6" t="s">
        <v>486</v>
      </c>
      <c r="G223" s="6">
        <v>304525</v>
      </c>
      <c r="H223" s="62">
        <v>501993</v>
      </c>
      <c r="I223" s="63">
        <v>630</v>
      </c>
      <c r="J223" s="74">
        <v>12.00311209645232</v>
      </c>
      <c r="K223" s="59">
        <v>9.5852000000000004</v>
      </c>
      <c r="L223" s="60">
        <v>12.289327415217334</v>
      </c>
      <c r="M223" s="59">
        <v>10.661538461538392</v>
      </c>
      <c r="N223" s="79">
        <v>1.8604026845637462</v>
      </c>
      <c r="O223" s="58">
        <v>1.3632786885245813</v>
      </c>
      <c r="P223" s="61">
        <v>10.661538461538392</v>
      </c>
      <c r="Q223" s="1">
        <v>18.08351115421921</v>
      </c>
      <c r="R223" s="1">
        <v>11.491618996021961</v>
      </c>
      <c r="S223" s="1" t="str">
        <f>VLOOKUP(F223,'7)Transmission Capacity - App G'!$C$7:$M$23,11,FALSE)</f>
        <v xml:space="preserve">Connections Reform </v>
      </c>
    </row>
    <row r="224" spans="2:19" ht="15" x14ac:dyDescent="0.25">
      <c r="B224" s="6" t="s">
        <v>225</v>
      </c>
      <c r="C224" s="6" t="s">
        <v>471</v>
      </c>
      <c r="D224" s="6" t="s">
        <v>76</v>
      </c>
      <c r="E224" s="6" t="s">
        <v>76</v>
      </c>
      <c r="F224" s="6" t="s">
        <v>412</v>
      </c>
      <c r="G224" s="6">
        <v>392351</v>
      </c>
      <c r="H224" s="62">
        <v>413056</v>
      </c>
      <c r="I224" s="63">
        <v>400</v>
      </c>
      <c r="J224" s="74">
        <v>4.572614131981835</v>
      </c>
      <c r="K224" s="59">
        <v>12.3835070035289</v>
      </c>
      <c r="L224" s="60">
        <v>17.023507003528898</v>
      </c>
      <c r="M224" s="59">
        <v>29.299567080616953</v>
      </c>
      <c r="N224" s="79">
        <v>10.584842441164742</v>
      </c>
      <c r="O224" s="58">
        <v>7.7229918509895255</v>
      </c>
      <c r="P224" s="61">
        <v>17.023507003528898</v>
      </c>
      <c r="Q224" s="1">
        <v>7.4801566401855748</v>
      </c>
      <c r="R224" s="1">
        <v>14.07535110833696</v>
      </c>
      <c r="S224" s="1" t="str">
        <f>VLOOKUP(F224,'7)Transmission Capacity - App G'!$C$7:$M$23,11,FALSE)</f>
        <v xml:space="preserve">Connections Reform </v>
      </c>
    </row>
    <row r="225" spans="2:19" ht="15" x14ac:dyDescent="0.25">
      <c r="B225" s="6" t="s">
        <v>226</v>
      </c>
      <c r="C225" s="6" t="s">
        <v>472</v>
      </c>
      <c r="D225" s="6" t="s">
        <v>379</v>
      </c>
      <c r="E225" s="6" t="s">
        <v>379</v>
      </c>
      <c r="F225" s="6" t="s">
        <v>488</v>
      </c>
      <c r="G225" s="6">
        <v>351827</v>
      </c>
      <c r="H225" s="62">
        <v>494315</v>
      </c>
      <c r="I225" s="63">
        <v>400</v>
      </c>
      <c r="J225" s="74">
        <v>7.6210235533030604</v>
      </c>
      <c r="K225" s="59">
        <v>0</v>
      </c>
      <c r="L225" s="60">
        <v>6.4692340103403296</v>
      </c>
      <c r="M225" s="59">
        <v>13.345901639344259</v>
      </c>
      <c r="N225" s="79">
        <v>2.1973009446693652</v>
      </c>
      <c r="O225" s="58">
        <v>1.5792434529582926</v>
      </c>
      <c r="P225" s="61">
        <v>6.4692340103403296</v>
      </c>
      <c r="Q225" s="1">
        <v>0</v>
      </c>
      <c r="R225" s="1">
        <v>0</v>
      </c>
      <c r="S225" s="1" t="str">
        <f>VLOOKUP(F225,'7)Transmission Capacity - App G'!$C$7:$M$23,11,FALSE)</f>
        <v xml:space="preserve">Connections Reform </v>
      </c>
    </row>
    <row r="226" spans="2:19" ht="15" x14ac:dyDescent="0.25">
      <c r="B226" s="6" t="s">
        <v>227</v>
      </c>
      <c r="C226" s="6" t="s">
        <v>471</v>
      </c>
      <c r="D226" s="6" t="s">
        <v>322</v>
      </c>
      <c r="E226" s="6" t="s">
        <v>322</v>
      </c>
      <c r="F226" s="6" t="s">
        <v>415</v>
      </c>
      <c r="G226" s="6">
        <v>386332</v>
      </c>
      <c r="H226" s="62">
        <v>401003</v>
      </c>
      <c r="I226" s="63">
        <v>630</v>
      </c>
      <c r="J226" s="74">
        <v>7.2018672578713909</v>
      </c>
      <c r="K226" s="59">
        <v>4.2971555035592335</v>
      </c>
      <c r="L226" s="60">
        <v>13.797155503559233</v>
      </c>
      <c r="M226" s="59">
        <v>11.217948717948717</v>
      </c>
      <c r="N226" s="79">
        <v>1.9574944071588367</v>
      </c>
      <c r="O226" s="58">
        <v>1.4344262295081966</v>
      </c>
      <c r="P226" s="61">
        <v>11.217948717948717</v>
      </c>
      <c r="Q226" s="1">
        <v>1.4344262295081966</v>
      </c>
      <c r="R226" s="1">
        <v>0</v>
      </c>
      <c r="S226" s="1" t="str">
        <f>VLOOKUP(F226,'7)Transmission Capacity - App G'!$C$7:$M$23,11,FALSE)</f>
        <v xml:space="preserve">Connections Reform </v>
      </c>
    </row>
    <row r="227" spans="2:19" ht="15" x14ac:dyDescent="0.25">
      <c r="B227" s="6" t="s">
        <v>228</v>
      </c>
      <c r="C227" s="6" t="s">
        <v>471</v>
      </c>
      <c r="D227" s="6" t="s">
        <v>390</v>
      </c>
      <c r="E227" s="6" t="s">
        <v>390</v>
      </c>
      <c r="F227" s="6" t="s">
        <v>417</v>
      </c>
      <c r="G227" s="6">
        <v>376321</v>
      </c>
      <c r="H227" s="62">
        <v>399494</v>
      </c>
      <c r="I227" s="63">
        <v>400</v>
      </c>
      <c r="J227" s="74">
        <v>4.572614131981835</v>
      </c>
      <c r="K227" s="59">
        <v>4.5487994812091905</v>
      </c>
      <c r="L227" s="60">
        <v>8.0487994812091905</v>
      </c>
      <c r="M227" s="59">
        <v>11.217948717948717</v>
      </c>
      <c r="N227" s="79">
        <v>1.9574944071588367</v>
      </c>
      <c r="O227" s="58">
        <v>1.4344262295081966</v>
      </c>
      <c r="P227" s="61">
        <v>8.0487994812091905</v>
      </c>
      <c r="Q227" s="1">
        <v>1.4344262295081966</v>
      </c>
      <c r="R227" s="1">
        <v>5.0297114032437378</v>
      </c>
      <c r="S227" s="1" t="str">
        <f>VLOOKUP(F227,'7)Transmission Capacity - App G'!$C$7:$M$23,11,FALSE)</f>
        <v xml:space="preserve">Connections Reform </v>
      </c>
    </row>
    <row r="228" spans="2:19" ht="15" x14ac:dyDescent="0.25">
      <c r="B228" s="6" t="s">
        <v>229</v>
      </c>
      <c r="C228" s="6" t="s">
        <v>471</v>
      </c>
      <c r="D228" s="6" t="s">
        <v>383</v>
      </c>
      <c r="E228" s="6" t="s">
        <v>383</v>
      </c>
      <c r="F228" s="6" t="s">
        <v>487</v>
      </c>
      <c r="G228" s="6">
        <v>349331</v>
      </c>
      <c r="H228" s="62">
        <v>435746</v>
      </c>
      <c r="I228" s="63">
        <v>630</v>
      </c>
      <c r="J228" s="74">
        <v>7.2018672578713909</v>
      </c>
      <c r="K228" s="59">
        <v>3.6978082277493449</v>
      </c>
      <c r="L228" s="60">
        <v>7.1978082277493449</v>
      </c>
      <c r="M228" s="59">
        <v>11.217948717948717</v>
      </c>
      <c r="N228" s="79">
        <v>1.9574944071588367</v>
      </c>
      <c r="O228" s="58">
        <v>1.4344262295081966</v>
      </c>
      <c r="P228" s="61">
        <v>7.1978082277493449</v>
      </c>
      <c r="Q228" s="1">
        <v>1.4344262295081966</v>
      </c>
      <c r="R228" s="1">
        <v>8.9507306610699544</v>
      </c>
      <c r="S228" s="1" t="str">
        <f>VLOOKUP(F228,'7)Transmission Capacity - App G'!$C$7:$M$23,11,FALSE)</f>
        <v xml:space="preserve">Connections Reform </v>
      </c>
    </row>
    <row r="229" spans="2:19" ht="15" x14ac:dyDescent="0.25">
      <c r="B229" s="6" t="s">
        <v>230</v>
      </c>
      <c r="C229" s="6" t="s">
        <v>472</v>
      </c>
      <c r="D229" s="6" t="s">
        <v>399</v>
      </c>
      <c r="E229" s="6" t="s">
        <v>399</v>
      </c>
      <c r="F229" s="6" t="s">
        <v>486</v>
      </c>
      <c r="G229" s="6">
        <v>337826</v>
      </c>
      <c r="H229" s="62">
        <v>553939</v>
      </c>
      <c r="I229" s="63">
        <v>1250</v>
      </c>
      <c r="J229" s="74">
        <v>23.815698604072061</v>
      </c>
      <c r="K229" s="59">
        <v>6.794695661361601</v>
      </c>
      <c r="L229" s="60">
        <v>11.591921325842804</v>
      </c>
      <c r="M229" s="59">
        <v>2.6844262295081971</v>
      </c>
      <c r="N229" s="79">
        <v>0.44197031039136303</v>
      </c>
      <c r="O229" s="58">
        <v>0.31765276430649858</v>
      </c>
      <c r="P229" s="61">
        <v>2.6844262295081971</v>
      </c>
      <c r="Q229" s="1">
        <v>0.31765276430649858</v>
      </c>
      <c r="R229" s="1">
        <v>2.6844262295081971</v>
      </c>
      <c r="S229" s="1" t="str">
        <f>VLOOKUP(F229,'7)Transmission Capacity - App G'!$C$7:$M$23,11,FALSE)</f>
        <v xml:space="preserve">Connections Reform </v>
      </c>
    </row>
    <row r="230" spans="2:19" ht="15" x14ac:dyDescent="0.25">
      <c r="B230" s="6" t="s">
        <v>231</v>
      </c>
      <c r="C230" s="6" t="s">
        <v>471</v>
      </c>
      <c r="D230" s="6" t="s">
        <v>401</v>
      </c>
      <c r="E230" s="6" t="s">
        <v>401</v>
      </c>
      <c r="F230" s="6" t="s">
        <v>413</v>
      </c>
      <c r="G230" s="6">
        <v>379058</v>
      </c>
      <c r="H230" s="62">
        <v>396289</v>
      </c>
      <c r="I230" s="63">
        <v>630</v>
      </c>
      <c r="J230" s="74">
        <v>7.2018672578713909</v>
      </c>
      <c r="K230" s="59">
        <v>3.4702852624607399</v>
      </c>
      <c r="L230" s="60">
        <v>6.4891720512148208</v>
      </c>
      <c r="M230" s="59">
        <v>22.301712962075985</v>
      </c>
      <c r="N230" s="79">
        <v>8.7435979258077356</v>
      </c>
      <c r="O230" s="58">
        <v>6.3795692665890558</v>
      </c>
      <c r="P230" s="61">
        <v>6.4891720512148208</v>
      </c>
      <c r="Q230" s="1">
        <v>5.8694676759394149</v>
      </c>
      <c r="R230" s="1">
        <v>0</v>
      </c>
      <c r="S230" s="1" t="str">
        <f>VLOOKUP(F230,'7)Transmission Capacity - App G'!$C$7:$M$23,11,FALSE)</f>
        <v xml:space="preserve">Connections Reform </v>
      </c>
    </row>
    <row r="231" spans="2:19" ht="15" x14ac:dyDescent="0.25">
      <c r="B231" s="6" t="s">
        <v>232</v>
      </c>
      <c r="C231" s="6" t="s">
        <v>472</v>
      </c>
      <c r="D231" s="6" t="s">
        <v>398</v>
      </c>
      <c r="E231" s="6" t="s">
        <v>398</v>
      </c>
      <c r="F231" s="6" t="s">
        <v>418</v>
      </c>
      <c r="G231" s="6">
        <v>380858</v>
      </c>
      <c r="H231" s="62">
        <v>405856</v>
      </c>
      <c r="I231" s="63">
        <v>400</v>
      </c>
      <c r="J231" s="74">
        <v>7.6210235533030604</v>
      </c>
      <c r="K231" s="59">
        <v>0</v>
      </c>
      <c r="L231" s="60">
        <v>5.9594548125921349</v>
      </c>
      <c r="M231" s="59">
        <v>7</v>
      </c>
      <c r="N231" s="79">
        <v>1.9574944071588367</v>
      </c>
      <c r="O231" s="58">
        <v>1.4344262295081966</v>
      </c>
      <c r="P231" s="61">
        <v>5.9594548125921349</v>
      </c>
      <c r="Q231" s="1">
        <v>1.4344262295081966</v>
      </c>
      <c r="R231" s="1">
        <v>3.7701701251261426</v>
      </c>
      <c r="S231" s="1" t="str">
        <f>VLOOKUP(F231,'7)Transmission Capacity - App G'!$C$7:$M$23,11,FALSE)</f>
        <v xml:space="preserve">Connections Reform </v>
      </c>
    </row>
    <row r="232" spans="2:19" ht="15" x14ac:dyDescent="0.25">
      <c r="B232" s="6" t="s">
        <v>233</v>
      </c>
      <c r="C232" s="6" t="s">
        <v>472</v>
      </c>
      <c r="D232" s="6" t="s">
        <v>377</v>
      </c>
      <c r="E232" s="6" t="s">
        <v>377</v>
      </c>
      <c r="F232" s="6" t="s">
        <v>413</v>
      </c>
      <c r="G232" s="6">
        <v>384084</v>
      </c>
      <c r="H232" s="62">
        <v>385010</v>
      </c>
      <c r="I232" s="63">
        <v>800</v>
      </c>
      <c r="J232" s="74">
        <v>15.242047106606121</v>
      </c>
      <c r="K232" s="59">
        <v>9.7866134130284195</v>
      </c>
      <c r="L232" s="60">
        <v>22.333343229600654</v>
      </c>
      <c r="M232" s="59">
        <v>11.217948717948717</v>
      </c>
      <c r="N232" s="79">
        <v>1.9574944071588367</v>
      </c>
      <c r="O232" s="58">
        <v>1.4344262295081966</v>
      </c>
      <c r="P232" s="61">
        <v>11.217948717948717</v>
      </c>
      <c r="Q232" s="1">
        <v>1.4344262295081966</v>
      </c>
      <c r="R232" s="1">
        <v>5.7680000000000575</v>
      </c>
      <c r="S232" s="1" t="str">
        <f>VLOOKUP(F232,'7)Transmission Capacity - App G'!$C$7:$M$23,11,FALSE)</f>
        <v xml:space="preserve">Connections Reform </v>
      </c>
    </row>
    <row r="233" spans="2:19" ht="15" x14ac:dyDescent="0.25">
      <c r="B233" s="6" t="s">
        <v>234</v>
      </c>
      <c r="C233" s="6" t="s">
        <v>472</v>
      </c>
      <c r="D233" s="6" t="s">
        <v>392</v>
      </c>
      <c r="E233" s="6" t="s">
        <v>392</v>
      </c>
      <c r="F233" s="6" t="s">
        <v>487</v>
      </c>
      <c r="G233" s="6">
        <v>352170</v>
      </c>
      <c r="H233" s="62">
        <v>422970</v>
      </c>
      <c r="I233" s="63">
        <v>400</v>
      </c>
      <c r="J233" s="74">
        <v>7.6210235533030604</v>
      </c>
      <c r="K233" s="59">
        <v>3.9905455145241238</v>
      </c>
      <c r="L233" s="60">
        <v>7.3045455145241256</v>
      </c>
      <c r="M233" s="59">
        <v>27.280862379639554</v>
      </c>
      <c r="N233" s="79">
        <v>12.816194331983807</v>
      </c>
      <c r="O233" s="58">
        <v>9.2112512124151316</v>
      </c>
      <c r="P233" s="61">
        <v>7.3045455145241256</v>
      </c>
      <c r="Q233" s="1">
        <v>9.1198836081474308</v>
      </c>
      <c r="R233" s="1">
        <v>4.525284097322448</v>
      </c>
      <c r="S233" s="1" t="str">
        <f>VLOOKUP(F233,'7)Transmission Capacity - App G'!$C$7:$M$23,11,FALSE)</f>
        <v xml:space="preserve">Connections Reform </v>
      </c>
    </row>
    <row r="234" spans="2:19" ht="15" x14ac:dyDescent="0.25">
      <c r="B234" s="6" t="s">
        <v>235</v>
      </c>
      <c r="C234" s="6" t="s">
        <v>471</v>
      </c>
      <c r="D234" s="6" t="s">
        <v>213</v>
      </c>
      <c r="E234" s="6" t="s">
        <v>213</v>
      </c>
      <c r="F234" s="6" t="s">
        <v>420</v>
      </c>
      <c r="G234" s="6">
        <v>384007</v>
      </c>
      <c r="H234" s="62">
        <v>395893</v>
      </c>
      <c r="I234" s="63">
        <v>400</v>
      </c>
      <c r="J234" s="74">
        <v>4.572614131981835</v>
      </c>
      <c r="K234" s="59">
        <v>0</v>
      </c>
      <c r="L234" s="60">
        <v>2.0451302120980017</v>
      </c>
      <c r="M234" s="59">
        <v>33.594819120865836</v>
      </c>
      <c r="N234" s="79">
        <v>10.12437175907459</v>
      </c>
      <c r="O234" s="58">
        <v>7.3870197904540156</v>
      </c>
      <c r="P234" s="61">
        <v>2.0451302120980017</v>
      </c>
      <c r="Q234" s="1">
        <v>7.5672759587344265</v>
      </c>
      <c r="R234" s="1">
        <v>1.6732371332120124</v>
      </c>
      <c r="S234" s="1" t="str">
        <f>VLOOKUP(F234,'7)Transmission Capacity - App G'!$C$7:$M$23,11,FALSE)</f>
        <v xml:space="preserve">Connections Reform </v>
      </c>
    </row>
    <row r="235" spans="2:19" ht="15" x14ac:dyDescent="0.25">
      <c r="B235" s="6" t="s">
        <v>236</v>
      </c>
      <c r="C235" s="6" t="s">
        <v>472</v>
      </c>
      <c r="D235" s="6" t="s">
        <v>384</v>
      </c>
      <c r="E235" s="6" t="s">
        <v>384</v>
      </c>
      <c r="F235" s="6" t="s">
        <v>415</v>
      </c>
      <c r="G235" s="6">
        <v>397437</v>
      </c>
      <c r="H235" s="62">
        <v>401979</v>
      </c>
      <c r="I235" s="63">
        <v>400</v>
      </c>
      <c r="J235" s="74">
        <v>7.6210235533030604</v>
      </c>
      <c r="K235" s="59">
        <v>10.664107129699268</v>
      </c>
      <c r="L235" s="60">
        <v>15.301107129699268</v>
      </c>
      <c r="M235" s="59">
        <v>7</v>
      </c>
      <c r="N235" s="79">
        <v>1.9574944071588367</v>
      </c>
      <c r="O235" s="58">
        <v>1.4344262295081966</v>
      </c>
      <c r="P235" s="61">
        <v>7</v>
      </c>
      <c r="Q235" s="1">
        <v>1.4344262295081966</v>
      </c>
      <c r="R235" s="1">
        <v>7</v>
      </c>
      <c r="S235" s="1" t="str">
        <f>VLOOKUP(F235,'7)Transmission Capacity - App G'!$C$7:$M$23,11,FALSE)</f>
        <v xml:space="preserve">Connections Reform </v>
      </c>
    </row>
    <row r="236" spans="2:19" ht="15" x14ac:dyDescent="0.25">
      <c r="B236" s="6" t="s">
        <v>237</v>
      </c>
      <c r="C236" s="6" t="s">
        <v>471</v>
      </c>
      <c r="D236" s="6" t="s">
        <v>390</v>
      </c>
      <c r="E236" s="6" t="s">
        <v>390</v>
      </c>
      <c r="F236" s="6" t="s">
        <v>417</v>
      </c>
      <c r="G236" s="6">
        <v>376250</v>
      </c>
      <c r="H236" s="62">
        <v>397574</v>
      </c>
      <c r="I236" s="63">
        <v>400</v>
      </c>
      <c r="J236" s="74">
        <v>4.572614131981835</v>
      </c>
      <c r="K236" s="59">
        <v>0.98298468421793217</v>
      </c>
      <c r="L236" s="60">
        <v>5.6199140243087555</v>
      </c>
      <c r="M236" s="59">
        <v>11.217948717948717</v>
      </c>
      <c r="N236" s="79">
        <v>1.9574944071588367</v>
      </c>
      <c r="O236" s="58">
        <v>1.4344262295081966</v>
      </c>
      <c r="P236" s="61">
        <v>5.6199140243087555</v>
      </c>
      <c r="Q236" s="1">
        <v>1.4344262295081966</v>
      </c>
      <c r="R236" s="1">
        <v>8.7054098846905603</v>
      </c>
      <c r="S236" s="1" t="str">
        <f>VLOOKUP(F236,'7)Transmission Capacity - App G'!$C$7:$M$23,11,FALSE)</f>
        <v xml:space="preserve">Connections Reform </v>
      </c>
    </row>
    <row r="237" spans="2:19" ht="15" x14ac:dyDescent="0.25">
      <c r="B237" s="6" t="s">
        <v>238</v>
      </c>
      <c r="C237" s="6" t="s">
        <v>471</v>
      </c>
      <c r="D237" s="6" t="s">
        <v>388</v>
      </c>
      <c r="E237" s="6" t="s">
        <v>388</v>
      </c>
      <c r="F237" s="6" t="s">
        <v>418</v>
      </c>
      <c r="G237" s="6">
        <v>370045</v>
      </c>
      <c r="H237" s="62">
        <v>409863</v>
      </c>
      <c r="I237" s="63">
        <v>800</v>
      </c>
      <c r="J237" s="74">
        <v>9.1452282639636699</v>
      </c>
      <c r="K237" s="59">
        <v>8.3514791377646684</v>
      </c>
      <c r="L237" s="60">
        <v>13.971479137764669</v>
      </c>
      <c r="M237" s="59">
        <v>11.217948717948717</v>
      </c>
      <c r="N237" s="79">
        <v>1.9574944071588367</v>
      </c>
      <c r="O237" s="58">
        <v>1.4344262295081966</v>
      </c>
      <c r="P237" s="61">
        <v>11.217948717948717</v>
      </c>
      <c r="Q237" s="1">
        <v>1.4344262295081966</v>
      </c>
      <c r="R237" s="1">
        <v>11.217948717948717</v>
      </c>
      <c r="S237" s="1" t="str">
        <f>VLOOKUP(F237,'7)Transmission Capacity - App G'!$C$7:$M$23,11,FALSE)</f>
        <v xml:space="preserve">Connections Reform </v>
      </c>
    </row>
    <row r="238" spans="2:19" ht="15" x14ac:dyDescent="0.25">
      <c r="B238" s="6" t="s">
        <v>239</v>
      </c>
      <c r="C238" s="6" t="s">
        <v>471</v>
      </c>
      <c r="D238" s="6" t="s">
        <v>239</v>
      </c>
      <c r="E238" s="6" t="s">
        <v>239</v>
      </c>
      <c r="F238" s="6" t="s">
        <v>255</v>
      </c>
      <c r="G238" s="6">
        <v>386020</v>
      </c>
      <c r="H238" s="62">
        <v>438507</v>
      </c>
      <c r="I238" s="63">
        <v>400</v>
      </c>
      <c r="J238" s="74">
        <v>4.572614131981835</v>
      </c>
      <c r="K238" s="59">
        <v>4.9303246315873643</v>
      </c>
      <c r="L238" s="60">
        <v>9.0703246315873649</v>
      </c>
      <c r="M238" s="59">
        <v>0</v>
      </c>
      <c r="N238" s="79">
        <v>0</v>
      </c>
      <c r="O238" s="58">
        <v>0</v>
      </c>
      <c r="P238" s="61">
        <v>0</v>
      </c>
      <c r="Q238" s="1">
        <v>0</v>
      </c>
      <c r="R238" s="1">
        <v>0</v>
      </c>
      <c r="S238" s="1" t="str">
        <f>VLOOKUP(F238,'7)Transmission Capacity - App G'!$C$7:$M$23,11,FALSE)</f>
        <v xml:space="preserve">Connections Reform </v>
      </c>
    </row>
    <row r="239" spans="2:19" ht="15" x14ac:dyDescent="0.25">
      <c r="B239" s="6" t="s">
        <v>240</v>
      </c>
      <c r="C239" s="6" t="s">
        <v>471</v>
      </c>
      <c r="D239" s="6" t="s">
        <v>80</v>
      </c>
      <c r="E239" s="6" t="s">
        <v>80</v>
      </c>
      <c r="F239" s="6" t="s">
        <v>414</v>
      </c>
      <c r="G239" s="6">
        <v>388333</v>
      </c>
      <c r="H239" s="62">
        <v>402657</v>
      </c>
      <c r="I239" s="63">
        <v>630</v>
      </c>
      <c r="J239" s="74">
        <v>7.2018672578713909</v>
      </c>
      <c r="K239" s="59">
        <v>4.2489292611529379</v>
      </c>
      <c r="L239" s="60">
        <v>4.2489292611529379</v>
      </c>
      <c r="M239" s="59">
        <v>29.75327519524966</v>
      </c>
      <c r="N239" s="79">
        <v>8.6926174496644215</v>
      </c>
      <c r="O239" s="58">
        <v>6.3698360655737654</v>
      </c>
      <c r="P239" s="61">
        <v>4.2489292611529379</v>
      </c>
      <c r="Q239" s="1">
        <v>1.3649180327868842</v>
      </c>
      <c r="R239" s="1">
        <v>0</v>
      </c>
      <c r="S239" s="1" t="str">
        <f>VLOOKUP(F239,'7)Transmission Capacity - App G'!$C$7:$M$23,11,FALSE)</f>
        <v xml:space="preserve">Connections Reform </v>
      </c>
    </row>
    <row r="240" spans="2:19" ht="15" x14ac:dyDescent="0.25">
      <c r="B240" s="6" t="s">
        <v>241</v>
      </c>
      <c r="C240" s="6" t="s">
        <v>472</v>
      </c>
      <c r="D240" s="6" t="s">
        <v>378</v>
      </c>
      <c r="E240" s="55" t="s">
        <v>441</v>
      </c>
      <c r="F240" s="6" t="s">
        <v>488</v>
      </c>
      <c r="G240" s="6">
        <v>369770</v>
      </c>
      <c r="H240" s="62">
        <v>505803</v>
      </c>
      <c r="I240" s="63">
        <v>800</v>
      </c>
      <c r="J240" s="74">
        <v>15.242047106606121</v>
      </c>
      <c r="K240" s="59">
        <v>0</v>
      </c>
      <c r="L240" s="60">
        <v>1.4628427799428498</v>
      </c>
      <c r="M240" s="59">
        <v>3.2148941073298398</v>
      </c>
      <c r="N240" s="79">
        <v>3.2148941073298398</v>
      </c>
      <c r="O240" s="58">
        <v>3.2148941073298398</v>
      </c>
      <c r="P240" s="61">
        <v>1.4628427799428498</v>
      </c>
      <c r="Q240" s="1">
        <v>3.8321775482398737</v>
      </c>
      <c r="R240" s="1">
        <v>2.0546046969361385</v>
      </c>
      <c r="S240" s="1" t="str">
        <f>VLOOKUP(F240,'7)Transmission Capacity - App G'!$C$7:$M$23,11,FALSE)</f>
        <v xml:space="preserve">Connections Reform </v>
      </c>
    </row>
    <row r="241" spans="2:19" ht="15" x14ac:dyDescent="0.25">
      <c r="B241" s="6" t="s">
        <v>242</v>
      </c>
      <c r="C241" s="6" t="s">
        <v>472</v>
      </c>
      <c r="D241" s="6" t="s">
        <v>378</v>
      </c>
      <c r="E241" s="55" t="s">
        <v>441</v>
      </c>
      <c r="F241" s="6" t="s">
        <v>488</v>
      </c>
      <c r="G241" s="6">
        <v>360520</v>
      </c>
      <c r="H241" s="62">
        <v>521151</v>
      </c>
      <c r="I241" s="63">
        <v>400</v>
      </c>
      <c r="J241" s="74">
        <v>7.6210235533030604</v>
      </c>
      <c r="K241" s="59">
        <v>0.36871260407999973</v>
      </c>
      <c r="L241" s="60">
        <v>7.3687126040799997</v>
      </c>
      <c r="M241" s="59">
        <v>14.618943476183354</v>
      </c>
      <c r="N241" s="79">
        <v>14.618943476183354</v>
      </c>
      <c r="O241" s="58">
        <v>14.618943476183354</v>
      </c>
      <c r="P241" s="61">
        <v>7.3687126040799997</v>
      </c>
      <c r="Q241" s="1">
        <v>15.052250574622409</v>
      </c>
      <c r="R241" s="1">
        <v>7.0630719545012273</v>
      </c>
      <c r="S241" s="1" t="str">
        <f>VLOOKUP(F241,'7)Transmission Capacity - App G'!$C$7:$M$23,11,FALSE)</f>
        <v xml:space="preserve">Connections Reform </v>
      </c>
    </row>
    <row r="242" spans="2:19" ht="15" x14ac:dyDescent="0.25">
      <c r="B242" s="6" t="s">
        <v>243</v>
      </c>
      <c r="C242" s="6" t="s">
        <v>472</v>
      </c>
      <c r="D242" s="6" t="s">
        <v>183</v>
      </c>
      <c r="E242" s="6" t="s">
        <v>183</v>
      </c>
      <c r="F242" s="6" t="s">
        <v>415</v>
      </c>
      <c r="G242" s="6">
        <v>396385</v>
      </c>
      <c r="H242" s="62">
        <v>396464</v>
      </c>
      <c r="I242" s="63">
        <v>400</v>
      </c>
      <c r="J242" s="74">
        <v>7.6210235533030604</v>
      </c>
      <c r="K242" s="59">
        <v>9.3694028718450397</v>
      </c>
      <c r="L242" s="60">
        <v>14.36940287184504</v>
      </c>
      <c r="M242" s="59">
        <v>18.485290444687919</v>
      </c>
      <c r="N242" s="79">
        <v>5.6747203579418501</v>
      </c>
      <c r="O242" s="58">
        <v>4.1583606557377166</v>
      </c>
      <c r="P242" s="61">
        <v>14.36940287184504</v>
      </c>
      <c r="Q242" s="1">
        <v>1.5109600065694226</v>
      </c>
      <c r="R242" s="1">
        <v>1.5109600065694226</v>
      </c>
      <c r="S242" s="1" t="str">
        <f>VLOOKUP(F242,'7)Transmission Capacity - App G'!$C$7:$M$23,11,FALSE)</f>
        <v xml:space="preserve">Connections Reform </v>
      </c>
    </row>
    <row r="243" spans="2:19" ht="15" x14ac:dyDescent="0.25">
      <c r="B243" s="6" t="s">
        <v>244</v>
      </c>
      <c r="C243" s="6" t="s">
        <v>471</v>
      </c>
      <c r="D243" s="6" t="s">
        <v>80</v>
      </c>
      <c r="E243" s="6" t="s">
        <v>80</v>
      </c>
      <c r="F243" s="6" t="s">
        <v>414</v>
      </c>
      <c r="G243" s="6">
        <v>388030</v>
      </c>
      <c r="H243" s="62">
        <v>400511</v>
      </c>
      <c r="I243" s="63">
        <v>400</v>
      </c>
      <c r="J243" s="74">
        <v>4.572614131981835</v>
      </c>
      <c r="K243" s="59">
        <v>1.0945795961666267</v>
      </c>
      <c r="L243" s="60">
        <v>1.0945795961666267</v>
      </c>
      <c r="M243" s="59">
        <v>12.000239308176493</v>
      </c>
      <c r="N243" s="79">
        <v>8.6926174496644215</v>
      </c>
      <c r="O243" s="58">
        <v>6.3698360655737654</v>
      </c>
      <c r="P243" s="61">
        <v>1.0945795961666267</v>
      </c>
      <c r="Q243" s="1">
        <v>1.3649180327868842</v>
      </c>
      <c r="R243" s="1">
        <v>0</v>
      </c>
      <c r="S243" s="1" t="str">
        <f>VLOOKUP(F243,'7)Transmission Capacity - App G'!$C$7:$M$23,11,FALSE)</f>
        <v xml:space="preserve">Connections Reform </v>
      </c>
    </row>
    <row r="244" spans="2:19" ht="15" x14ac:dyDescent="0.25">
      <c r="B244" s="6" t="s">
        <v>245</v>
      </c>
      <c r="C244" s="6" t="s">
        <v>472</v>
      </c>
      <c r="D244" s="6" t="s">
        <v>138</v>
      </c>
      <c r="E244" s="6" t="s">
        <v>138</v>
      </c>
      <c r="F244" s="6" t="s">
        <v>416</v>
      </c>
      <c r="G244" s="6">
        <v>357891</v>
      </c>
      <c r="H244" s="62">
        <v>395944</v>
      </c>
      <c r="I244" s="63">
        <v>630</v>
      </c>
      <c r="J244" s="74">
        <v>12.00311209645232</v>
      </c>
      <c r="K244" s="59">
        <v>5.9020846492855732</v>
      </c>
      <c r="L244" s="60">
        <v>10.039084649285574</v>
      </c>
      <c r="M244" s="59">
        <v>26.611581666137173</v>
      </c>
      <c r="N244" s="79">
        <v>9.4599552572706944</v>
      </c>
      <c r="O244" s="58">
        <v>6.9321311475409839</v>
      </c>
      <c r="P244" s="61">
        <v>10.039084649285574</v>
      </c>
      <c r="Q244" s="1">
        <v>0</v>
      </c>
      <c r="R244" s="1">
        <v>0</v>
      </c>
      <c r="S244" s="1" t="str">
        <f>VLOOKUP(F244,'7)Transmission Capacity - App G'!$C$7:$M$23,11,FALSE)</f>
        <v>N/A</v>
      </c>
    </row>
    <row r="245" spans="2:19" ht="15" x14ac:dyDescent="0.25">
      <c r="B245" s="6" t="s">
        <v>246</v>
      </c>
      <c r="C245" s="6" t="s">
        <v>472</v>
      </c>
      <c r="D245" s="6" t="s">
        <v>378</v>
      </c>
      <c r="E245" s="55" t="s">
        <v>441</v>
      </c>
      <c r="F245" s="6" t="s">
        <v>488</v>
      </c>
      <c r="G245" s="6">
        <v>349973</v>
      </c>
      <c r="H245" s="62">
        <v>530340</v>
      </c>
      <c r="I245" s="63">
        <v>630</v>
      </c>
      <c r="J245" s="74">
        <v>12.00311209645232</v>
      </c>
      <c r="K245" s="59">
        <v>1.224059305902955</v>
      </c>
      <c r="L245" s="60">
        <v>5.224059305902955</v>
      </c>
      <c r="M245" s="59">
        <v>26.80743553807245</v>
      </c>
      <c r="N245" s="79">
        <v>6.4336032388663948</v>
      </c>
      <c r="O245" s="58">
        <v>4.6239573229873905</v>
      </c>
      <c r="P245" s="61">
        <v>5.224059305902955</v>
      </c>
      <c r="Q245" s="1">
        <v>3.8410281280310388</v>
      </c>
      <c r="R245" s="1">
        <v>8.656510839695418</v>
      </c>
      <c r="S245" s="1" t="str">
        <f>VLOOKUP(F245,'7)Transmission Capacity - App G'!$C$7:$M$23,11,FALSE)</f>
        <v xml:space="preserve">Connections Reform </v>
      </c>
    </row>
    <row r="246" spans="2:19" ht="15" x14ac:dyDescent="0.25">
      <c r="B246" s="6" t="s">
        <v>247</v>
      </c>
      <c r="C246" s="6" t="s">
        <v>472</v>
      </c>
      <c r="D246" s="6" t="s">
        <v>378</v>
      </c>
      <c r="E246" s="55" t="s">
        <v>441</v>
      </c>
      <c r="F246" s="6" t="s">
        <v>488</v>
      </c>
      <c r="G246" s="6">
        <v>349973</v>
      </c>
      <c r="H246" s="62">
        <v>530340</v>
      </c>
      <c r="I246" s="63">
        <v>630</v>
      </c>
      <c r="J246" s="74">
        <v>12.00311209645232</v>
      </c>
      <c r="K246" s="59">
        <v>0.89577382836643693</v>
      </c>
      <c r="L246" s="60">
        <v>5.6457738283664369</v>
      </c>
      <c r="M246" s="59">
        <v>19.733511739417839</v>
      </c>
      <c r="N246" s="79">
        <v>19.733511739417839</v>
      </c>
      <c r="O246" s="58">
        <v>19.335499515033948</v>
      </c>
      <c r="P246" s="61">
        <v>5.6457738283664369</v>
      </c>
      <c r="Q246" s="1">
        <v>14.41833307301544</v>
      </c>
      <c r="R246" s="1">
        <v>10.275185225766105</v>
      </c>
      <c r="S246" s="1" t="str">
        <f>VLOOKUP(F246,'7)Transmission Capacity - App G'!$C$7:$M$23,11,FALSE)</f>
        <v xml:space="preserve">Connections Reform </v>
      </c>
    </row>
    <row r="247" spans="2:19" ht="15" x14ac:dyDescent="0.25">
      <c r="B247" s="6" t="s">
        <v>248</v>
      </c>
      <c r="C247" s="6" t="s">
        <v>471</v>
      </c>
      <c r="D247" s="6" t="s">
        <v>42</v>
      </c>
      <c r="E247" s="6" t="s">
        <v>42</v>
      </c>
      <c r="F247" s="6" t="s">
        <v>487</v>
      </c>
      <c r="G247" s="6">
        <v>331831</v>
      </c>
      <c r="H247" s="62">
        <v>441463</v>
      </c>
      <c r="I247" s="63">
        <v>400</v>
      </c>
      <c r="J247" s="74">
        <v>4.572614131981835</v>
      </c>
      <c r="K247" s="59">
        <v>17.228276923076919</v>
      </c>
      <c r="L247" s="60">
        <v>23.555876590230664</v>
      </c>
      <c r="M247" s="59">
        <v>11.217948717948717</v>
      </c>
      <c r="N247" s="79">
        <v>1.9574944071588367</v>
      </c>
      <c r="O247" s="58">
        <v>1.4344262295081966</v>
      </c>
      <c r="P247" s="61">
        <v>11.217948717948717</v>
      </c>
      <c r="Q247" s="1">
        <v>1.4344262295081966</v>
      </c>
      <c r="R247" s="1">
        <v>11.217948717948717</v>
      </c>
      <c r="S247" s="1" t="str">
        <f>VLOOKUP(F247,'7)Transmission Capacity - App G'!$C$7:$M$23,11,FALSE)</f>
        <v xml:space="preserve">Connections Reform </v>
      </c>
    </row>
    <row r="248" spans="2:19" ht="15" x14ac:dyDescent="0.25">
      <c r="B248" s="6" t="s">
        <v>249</v>
      </c>
      <c r="C248" s="6" t="s">
        <v>472</v>
      </c>
      <c r="D248" s="6" t="s">
        <v>394</v>
      </c>
      <c r="E248" s="6" t="s">
        <v>394</v>
      </c>
      <c r="F248" s="6" t="s">
        <v>420</v>
      </c>
      <c r="G248" s="6">
        <v>392447</v>
      </c>
      <c r="H248" s="62">
        <v>385492</v>
      </c>
      <c r="I248" s="63">
        <v>400</v>
      </c>
      <c r="J248" s="74">
        <v>7.6210235533030604</v>
      </c>
      <c r="K248" s="59">
        <v>9.6772884615384616</v>
      </c>
      <c r="L248" s="60">
        <v>14.62354620971902</v>
      </c>
      <c r="M248" s="59">
        <v>6.4877049180327804</v>
      </c>
      <c r="N248" s="79">
        <v>1.0681511470985146</v>
      </c>
      <c r="O248" s="58">
        <v>0.76770126091173552</v>
      </c>
      <c r="P248" s="61">
        <v>6.4877049180327804</v>
      </c>
      <c r="Q248" s="1">
        <v>0.5634335596508242</v>
      </c>
      <c r="R248" s="1">
        <v>4.7614754098360637</v>
      </c>
      <c r="S248" s="1" t="str">
        <f>VLOOKUP(F248,'7)Transmission Capacity - App G'!$C$7:$M$23,11,FALSE)</f>
        <v xml:space="preserve">Connections Reform </v>
      </c>
    </row>
    <row r="249" spans="2:19" ht="15" x14ac:dyDescent="0.25">
      <c r="B249" s="6" t="s">
        <v>250</v>
      </c>
      <c r="C249" s="6" t="s">
        <v>471</v>
      </c>
      <c r="D249" s="6" t="s">
        <v>349</v>
      </c>
      <c r="E249" s="6" t="s">
        <v>349</v>
      </c>
      <c r="F249" s="6" t="s">
        <v>413</v>
      </c>
      <c r="G249" s="6">
        <v>382555</v>
      </c>
      <c r="H249" s="62">
        <v>390327</v>
      </c>
      <c r="I249" s="63">
        <v>400</v>
      </c>
      <c r="J249" s="74">
        <v>4.572614131981835</v>
      </c>
      <c r="K249" s="59">
        <v>7.9972814220919322</v>
      </c>
      <c r="L249" s="60">
        <v>11.497281422091932</v>
      </c>
      <c r="M249" s="59">
        <v>11.051999999999964</v>
      </c>
      <c r="N249" s="79">
        <v>1.9574944071588367</v>
      </c>
      <c r="O249" s="58">
        <v>1.4344262295081966</v>
      </c>
      <c r="P249" s="61">
        <v>11.051999999999964</v>
      </c>
      <c r="Q249" s="1">
        <v>1.4344262295081966</v>
      </c>
      <c r="R249" s="1">
        <v>9.3100229689526923</v>
      </c>
      <c r="S249" s="1" t="str">
        <f>VLOOKUP(F249,'7)Transmission Capacity - App G'!$C$7:$M$23,11,FALSE)</f>
        <v xml:space="preserve">Connections Reform </v>
      </c>
    </row>
    <row r="250" spans="2:19" ht="15" x14ac:dyDescent="0.25">
      <c r="B250" s="6" t="s">
        <v>251</v>
      </c>
      <c r="C250" s="6" t="s">
        <v>471</v>
      </c>
      <c r="D250" s="6" t="s">
        <v>410</v>
      </c>
      <c r="E250" s="6" t="s">
        <v>410</v>
      </c>
      <c r="F250" s="6" t="s">
        <v>417</v>
      </c>
      <c r="G250" s="6">
        <v>372569</v>
      </c>
      <c r="H250" s="62">
        <v>392079</v>
      </c>
      <c r="I250" s="63">
        <v>400</v>
      </c>
      <c r="J250" s="74">
        <v>4.572614131981835</v>
      </c>
      <c r="K250" s="59">
        <v>2.0086765483031481</v>
      </c>
      <c r="L250" s="60">
        <v>6.9486765483031494</v>
      </c>
      <c r="M250" s="59">
        <v>11.217948717948717</v>
      </c>
      <c r="N250" s="79">
        <v>1.9574944071588367</v>
      </c>
      <c r="O250" s="58">
        <v>1.4344262295081966</v>
      </c>
      <c r="P250" s="61">
        <v>6.9486765483031494</v>
      </c>
      <c r="Q250" s="1">
        <v>1.4344262295081966</v>
      </c>
      <c r="R250" s="1">
        <v>10.038197540669348</v>
      </c>
      <c r="S250" s="1" t="str">
        <f>VLOOKUP(F250,'7)Transmission Capacity - App G'!$C$7:$M$23,11,FALSE)</f>
        <v xml:space="preserve">Connections Reform </v>
      </c>
    </row>
    <row r="251" spans="2:19" ht="15" x14ac:dyDescent="0.25">
      <c r="B251" s="6" t="s">
        <v>252</v>
      </c>
      <c r="C251" s="6" t="s">
        <v>471</v>
      </c>
      <c r="D251" s="6" t="s">
        <v>409</v>
      </c>
      <c r="E251" s="6" t="s">
        <v>409</v>
      </c>
      <c r="F251" s="6" t="s">
        <v>420</v>
      </c>
      <c r="G251" s="6">
        <v>391010</v>
      </c>
      <c r="H251" s="62">
        <v>389489</v>
      </c>
      <c r="I251" s="63">
        <v>400</v>
      </c>
      <c r="J251" s="74">
        <v>4.572614131981835</v>
      </c>
      <c r="K251" s="59">
        <v>2.7589128976280506</v>
      </c>
      <c r="L251" s="60">
        <v>2.7589128976280506</v>
      </c>
      <c r="M251" s="59">
        <v>28.982240870980142</v>
      </c>
      <c r="N251" s="79">
        <v>12.45919425608297</v>
      </c>
      <c r="O251" s="58">
        <v>9.090570430733413</v>
      </c>
      <c r="P251" s="61">
        <v>2.7589128976280506</v>
      </c>
      <c r="Q251" s="1">
        <v>9.1326884835477191</v>
      </c>
      <c r="R251" s="1">
        <v>0</v>
      </c>
      <c r="S251" s="1" t="str">
        <f>VLOOKUP(F251,'7)Transmission Capacity - App G'!$C$7:$M$23,11,FALSE)</f>
        <v xml:space="preserve">Connections Reform </v>
      </c>
    </row>
    <row r="252" spans="2:19" ht="15" x14ac:dyDescent="0.25">
      <c r="B252" s="6" t="s">
        <v>253</v>
      </c>
      <c r="C252" s="6" t="s">
        <v>471</v>
      </c>
      <c r="D252" s="6" t="s">
        <v>403</v>
      </c>
      <c r="E252" s="6" t="s">
        <v>403</v>
      </c>
      <c r="F252" s="6" t="s">
        <v>415</v>
      </c>
      <c r="G252" s="6">
        <v>388606</v>
      </c>
      <c r="H252" s="62">
        <v>397346</v>
      </c>
      <c r="I252" s="63">
        <v>630</v>
      </c>
      <c r="J252" s="74">
        <v>7.2018672578713909</v>
      </c>
      <c r="K252" s="59">
        <v>2.1533500000000014</v>
      </c>
      <c r="L252" s="60">
        <v>6.4729861211534256</v>
      </c>
      <c r="M252" s="59">
        <v>2.6564102564102599</v>
      </c>
      <c r="N252" s="79">
        <v>0.46353467561521311</v>
      </c>
      <c r="O252" s="58">
        <v>0.33967213114754141</v>
      </c>
      <c r="P252" s="61">
        <v>2.6564102564102599</v>
      </c>
      <c r="Q252" s="1">
        <v>1.4344262295081966</v>
      </c>
      <c r="R252" s="1">
        <v>5.8859553971570442</v>
      </c>
      <c r="S252" s="1" t="str">
        <f>VLOOKUP(F252,'7)Transmission Capacity - App G'!$C$7:$M$23,11,FALSE)</f>
        <v xml:space="preserve">Connections Reform </v>
      </c>
    </row>
    <row r="253" spans="2:19" ht="15" x14ac:dyDescent="0.25">
      <c r="B253" s="6" t="s">
        <v>254</v>
      </c>
      <c r="C253" s="6" t="s">
        <v>472</v>
      </c>
      <c r="D253" s="6" t="s">
        <v>300</v>
      </c>
      <c r="E253" s="6" t="s">
        <v>300</v>
      </c>
      <c r="F253" s="6" t="s">
        <v>490</v>
      </c>
      <c r="G253" s="6">
        <v>341294</v>
      </c>
      <c r="H253" s="62">
        <v>408158</v>
      </c>
      <c r="I253" s="63">
        <v>800</v>
      </c>
      <c r="J253" s="74">
        <v>15.242047106606121</v>
      </c>
      <c r="K253" s="59">
        <v>0</v>
      </c>
      <c r="L253" s="60">
        <v>0</v>
      </c>
      <c r="M253" s="59">
        <v>11.217948717948717</v>
      </c>
      <c r="N253" s="79">
        <v>1.9574944071588367</v>
      </c>
      <c r="O253" s="58">
        <v>1.4344262295081966</v>
      </c>
      <c r="P253" s="61">
        <v>0</v>
      </c>
      <c r="Q253" s="1">
        <v>1.4344262295081966</v>
      </c>
      <c r="R253" s="1">
        <v>10.451307682927336</v>
      </c>
      <c r="S253" s="1" t="str">
        <f>VLOOKUP(F253,'7)Transmission Capacity - App G'!$C$7:$M$23,11,FALSE)</f>
        <v xml:space="preserve">Connections Reform </v>
      </c>
    </row>
    <row r="254" spans="2:19" ht="15" x14ac:dyDescent="0.25">
      <c r="B254" s="6" t="s">
        <v>255</v>
      </c>
      <c r="C254" s="6" t="s">
        <v>472</v>
      </c>
      <c r="D254" s="6" t="s">
        <v>255</v>
      </c>
      <c r="E254" s="6" t="s">
        <v>255</v>
      </c>
      <c r="F254" s="6" t="s">
        <v>255</v>
      </c>
      <c r="G254" s="6">
        <v>378428</v>
      </c>
      <c r="H254" s="62">
        <v>433238</v>
      </c>
      <c r="I254" s="63">
        <v>400</v>
      </c>
      <c r="J254" s="74">
        <v>7.6210235533030604</v>
      </c>
      <c r="K254" s="59">
        <v>15.934053697623028</v>
      </c>
      <c r="L254" s="60">
        <v>22.934053697623028</v>
      </c>
      <c r="M254" s="59">
        <v>6.7024590163934308</v>
      </c>
      <c r="N254" s="79">
        <v>1.1035087719298227</v>
      </c>
      <c r="O254" s="58">
        <v>0.79311348205625476</v>
      </c>
      <c r="P254" s="61">
        <v>6.7024590163934308</v>
      </c>
      <c r="Q254" s="1">
        <v>0.843452958292918</v>
      </c>
      <c r="R254" s="1">
        <v>7.1278688524590033</v>
      </c>
      <c r="S254" s="1" t="str">
        <f>VLOOKUP(F254,'7)Transmission Capacity - App G'!$C$7:$M$23,11,FALSE)</f>
        <v xml:space="preserve">Connections Reform </v>
      </c>
    </row>
    <row r="255" spans="2:19" ht="15" x14ac:dyDescent="0.25">
      <c r="B255" s="75" t="s">
        <v>580</v>
      </c>
      <c r="C255" s="6" t="s">
        <v>472</v>
      </c>
      <c r="D255" s="6" t="s">
        <v>255</v>
      </c>
      <c r="E255" s="6" t="s">
        <v>255</v>
      </c>
      <c r="F255" s="6" t="s">
        <v>255</v>
      </c>
      <c r="G255" s="6">
        <v>374463</v>
      </c>
      <c r="H255" s="62">
        <v>441514</v>
      </c>
      <c r="I255" s="63">
        <v>630</v>
      </c>
      <c r="J255" s="74">
        <v>12.00311209645232</v>
      </c>
      <c r="K255" s="59">
        <v>1.8789982685917037</v>
      </c>
      <c r="L255" s="60">
        <v>11.678998268591705</v>
      </c>
      <c r="M255" s="59">
        <v>19.626298595819271</v>
      </c>
      <c r="N255" s="79">
        <v>19.626298595819271</v>
      </c>
      <c r="O255" s="58">
        <v>19.626298595819271</v>
      </c>
      <c r="P255" s="61">
        <v>11.678998268591705</v>
      </c>
      <c r="Q255" s="1">
        <v>19.603053435114504</v>
      </c>
      <c r="R255" s="1">
        <v>8.9830000000000005</v>
      </c>
      <c r="S255" s="1" t="str">
        <f>VLOOKUP(F255,'7)Transmission Capacity - App G'!$C$7:$M$23,11,FALSE)</f>
        <v xml:space="preserve">Connections Reform </v>
      </c>
    </row>
    <row r="256" spans="2:19" ht="15" x14ac:dyDescent="0.25">
      <c r="B256" s="6" t="s">
        <v>256</v>
      </c>
      <c r="C256" s="6" t="s">
        <v>471</v>
      </c>
      <c r="D256" s="6" t="s">
        <v>129</v>
      </c>
      <c r="E256" s="6" t="s">
        <v>129</v>
      </c>
      <c r="F256" s="6" t="s">
        <v>418</v>
      </c>
      <c r="G256" s="6">
        <v>381161</v>
      </c>
      <c r="H256" s="62">
        <v>398842</v>
      </c>
      <c r="I256" s="63">
        <v>400</v>
      </c>
      <c r="J256" s="74">
        <v>4.572614131981835</v>
      </c>
      <c r="K256" s="59">
        <v>0</v>
      </c>
      <c r="L256" s="60">
        <v>0</v>
      </c>
      <c r="M256" s="59">
        <v>7</v>
      </c>
      <c r="N256" s="79">
        <v>1.9574944071588367</v>
      </c>
      <c r="O256" s="58">
        <v>1.4344262295081966</v>
      </c>
      <c r="P256" s="61">
        <v>0</v>
      </c>
      <c r="Q256" s="1">
        <v>1.4344262295081966</v>
      </c>
      <c r="R256" s="1">
        <v>0</v>
      </c>
      <c r="S256" s="1" t="str">
        <f>VLOOKUP(F256,'7)Transmission Capacity - App G'!$C$7:$M$23,11,FALSE)</f>
        <v xml:space="preserve">Connections Reform </v>
      </c>
    </row>
    <row r="257" spans="2:19" ht="15" x14ac:dyDescent="0.25">
      <c r="B257" s="6" t="s">
        <v>257</v>
      </c>
      <c r="C257" s="6" t="s">
        <v>472</v>
      </c>
      <c r="D257" s="6" t="s">
        <v>399</v>
      </c>
      <c r="E257" s="6" t="s">
        <v>399</v>
      </c>
      <c r="F257" s="6" t="s">
        <v>486</v>
      </c>
      <c r="G257" s="6">
        <v>341768</v>
      </c>
      <c r="H257" s="62">
        <v>553686</v>
      </c>
      <c r="I257" s="63">
        <v>400</v>
      </c>
      <c r="J257" s="74">
        <v>7.6210235533030604</v>
      </c>
      <c r="K257" s="59">
        <v>8.10612768091584</v>
      </c>
      <c r="L257" s="60">
        <v>12.24312768091584</v>
      </c>
      <c r="M257" s="59">
        <v>7</v>
      </c>
      <c r="N257" s="79">
        <v>1.9574944071588367</v>
      </c>
      <c r="O257" s="58">
        <v>1.4344262295081966</v>
      </c>
      <c r="P257" s="61">
        <v>7</v>
      </c>
      <c r="Q257" s="1">
        <v>1.4344262295081966</v>
      </c>
      <c r="R257" s="1">
        <v>7</v>
      </c>
      <c r="S257" s="1" t="str">
        <f>VLOOKUP(F257,'7)Transmission Capacity - App G'!$C$7:$M$23,11,FALSE)</f>
        <v xml:space="preserve">Connections Reform </v>
      </c>
    </row>
    <row r="258" spans="2:19" ht="15" x14ac:dyDescent="0.25">
      <c r="B258" s="6" t="s">
        <v>258</v>
      </c>
      <c r="C258" s="6" t="s">
        <v>471</v>
      </c>
      <c r="D258" s="6" t="s">
        <v>239</v>
      </c>
      <c r="E258" s="6" t="s">
        <v>239</v>
      </c>
      <c r="F258" s="6" t="s">
        <v>255</v>
      </c>
      <c r="G258" s="6">
        <v>387571</v>
      </c>
      <c r="H258" s="62">
        <v>439522</v>
      </c>
      <c r="I258" s="63">
        <v>800</v>
      </c>
      <c r="J258" s="74">
        <v>9.1452282639636699</v>
      </c>
      <c r="K258" s="59">
        <v>2.4704352416007804</v>
      </c>
      <c r="L258" s="60">
        <v>11.47043524160078</v>
      </c>
      <c r="M258" s="59">
        <v>0</v>
      </c>
      <c r="N258" s="79">
        <v>0</v>
      </c>
      <c r="O258" s="58">
        <v>0</v>
      </c>
      <c r="P258" s="61">
        <v>0</v>
      </c>
      <c r="Q258" s="1">
        <v>0</v>
      </c>
      <c r="R258" s="1">
        <v>0</v>
      </c>
      <c r="S258" s="1" t="str">
        <f>VLOOKUP(F258,'7)Transmission Capacity - App G'!$C$7:$M$23,11,FALSE)</f>
        <v xml:space="preserve">Connections Reform </v>
      </c>
    </row>
    <row r="259" spans="2:19" ht="15" x14ac:dyDescent="0.25">
      <c r="B259" s="6" t="s">
        <v>259</v>
      </c>
      <c r="C259" s="6" t="s">
        <v>471</v>
      </c>
      <c r="D259" s="6" t="s">
        <v>395</v>
      </c>
      <c r="E259" s="6" t="s">
        <v>395</v>
      </c>
      <c r="F259" s="6" t="s">
        <v>413</v>
      </c>
      <c r="G259" s="6">
        <v>384427</v>
      </c>
      <c r="H259" s="62">
        <v>398261</v>
      </c>
      <c r="I259" s="63">
        <v>400</v>
      </c>
      <c r="J259" s="74">
        <v>4.572614131981835</v>
      </c>
      <c r="K259" s="59">
        <v>0</v>
      </c>
      <c r="L259" s="60">
        <v>9.002818302059076</v>
      </c>
      <c r="M259" s="59">
        <v>30.283367430481377</v>
      </c>
      <c r="N259" s="79">
        <v>8.2717191862784212</v>
      </c>
      <c r="O259" s="58">
        <v>6.0352735739231669</v>
      </c>
      <c r="P259" s="61">
        <v>9.002818302059076</v>
      </c>
      <c r="Q259" s="1">
        <v>6.0413784755341382</v>
      </c>
      <c r="R259" s="1">
        <v>15.011742484125811</v>
      </c>
      <c r="S259" s="1" t="str">
        <f>VLOOKUP(F259,'7)Transmission Capacity - App G'!$C$7:$M$23,11,FALSE)</f>
        <v xml:space="preserve">Connections Reform </v>
      </c>
    </row>
    <row r="260" spans="2:19" ht="15" x14ac:dyDescent="0.25">
      <c r="B260" s="6" t="s">
        <v>260</v>
      </c>
      <c r="C260" s="6" t="s">
        <v>472</v>
      </c>
      <c r="D260" s="6" t="s">
        <v>300</v>
      </c>
      <c r="E260" s="6" t="s">
        <v>300</v>
      </c>
      <c r="F260" s="6" t="s">
        <v>490</v>
      </c>
      <c r="G260" s="6">
        <v>349148</v>
      </c>
      <c r="H260" s="62">
        <v>404549</v>
      </c>
      <c r="I260" s="63">
        <v>400</v>
      </c>
      <c r="J260" s="74">
        <v>7.6210235533030604</v>
      </c>
      <c r="K260" s="59">
        <v>0</v>
      </c>
      <c r="L260" s="60">
        <v>0</v>
      </c>
      <c r="M260" s="59">
        <v>11.217948717948717</v>
      </c>
      <c r="N260" s="79">
        <v>1.9574944071588367</v>
      </c>
      <c r="O260" s="58">
        <v>1.4344262295081966</v>
      </c>
      <c r="P260" s="61">
        <v>0</v>
      </c>
      <c r="Q260" s="1">
        <v>1.4344262295081966</v>
      </c>
      <c r="R260" s="1">
        <v>10.451307682927336</v>
      </c>
      <c r="S260" s="1" t="str">
        <f>VLOOKUP(F260,'7)Transmission Capacity - App G'!$C$7:$M$23,11,FALSE)</f>
        <v xml:space="preserve">Connections Reform </v>
      </c>
    </row>
    <row r="261" spans="2:19" ht="15" x14ac:dyDescent="0.25">
      <c r="B261" s="6" t="s">
        <v>261</v>
      </c>
      <c r="C261" s="6" t="s">
        <v>472</v>
      </c>
      <c r="D261" s="6" t="s">
        <v>399</v>
      </c>
      <c r="E261" s="6" t="s">
        <v>399</v>
      </c>
      <c r="F261" s="6" t="s">
        <v>486</v>
      </c>
      <c r="G261" s="6">
        <v>339059</v>
      </c>
      <c r="H261" s="62">
        <v>553548</v>
      </c>
      <c r="I261" s="63">
        <v>400</v>
      </c>
      <c r="J261" s="74">
        <v>7.6210235533030604</v>
      </c>
      <c r="K261" s="59">
        <v>6.2476956613616004</v>
      </c>
      <c r="L261" s="60">
        <v>11.044921325842804</v>
      </c>
      <c r="M261" s="59">
        <v>2.6844262295081971</v>
      </c>
      <c r="N261" s="79">
        <v>0.44197031039136303</v>
      </c>
      <c r="O261" s="58">
        <v>0.31765276430649858</v>
      </c>
      <c r="P261" s="61">
        <v>2.6844262295081971</v>
      </c>
      <c r="Q261" s="1">
        <v>1.4344262295081966</v>
      </c>
      <c r="R261" s="1">
        <v>7</v>
      </c>
      <c r="S261" s="1" t="str">
        <f>VLOOKUP(F261,'7)Transmission Capacity - App G'!$C$7:$M$23,11,FALSE)</f>
        <v xml:space="preserve">Connections Reform </v>
      </c>
    </row>
    <row r="262" spans="2:19" ht="15" x14ac:dyDescent="0.25">
      <c r="B262" s="6" t="s">
        <v>262</v>
      </c>
      <c r="C262" s="6" t="s">
        <v>471</v>
      </c>
      <c r="D262" s="6" t="s">
        <v>409</v>
      </c>
      <c r="E262" s="6" t="s">
        <v>409</v>
      </c>
      <c r="F262" s="6" t="s">
        <v>420</v>
      </c>
      <c r="G262" s="6">
        <v>389826</v>
      </c>
      <c r="H262" s="62">
        <v>390619</v>
      </c>
      <c r="I262" s="63">
        <v>400</v>
      </c>
      <c r="J262" s="74">
        <v>4.572614131981835</v>
      </c>
      <c r="K262" s="59">
        <v>2.7589128976280506</v>
      </c>
      <c r="L262" s="60">
        <v>2.7589128976280506</v>
      </c>
      <c r="M262" s="59">
        <v>28.595954759157252</v>
      </c>
      <c r="N262" s="79">
        <v>9.1588352612684503</v>
      </c>
      <c r="O262" s="58">
        <v>6.6825378346915034</v>
      </c>
      <c r="P262" s="61">
        <v>2.7589128976280506</v>
      </c>
      <c r="Q262" s="1">
        <v>6.7370527132982971</v>
      </c>
      <c r="R262" s="1">
        <v>0</v>
      </c>
      <c r="S262" s="1" t="str">
        <f>VLOOKUP(F262,'7)Transmission Capacity - App G'!$C$7:$M$23,11,FALSE)</f>
        <v xml:space="preserve">Connections Reform </v>
      </c>
    </row>
    <row r="263" spans="2:19" ht="15" x14ac:dyDescent="0.25">
      <c r="B263" s="6" t="s">
        <v>263</v>
      </c>
      <c r="C263" s="6" t="s">
        <v>471</v>
      </c>
      <c r="D263" s="6" t="s">
        <v>42</v>
      </c>
      <c r="E263" s="6" t="s">
        <v>42</v>
      </c>
      <c r="F263" s="6" t="s">
        <v>487</v>
      </c>
      <c r="G263" s="6">
        <v>335679</v>
      </c>
      <c r="H263" s="62">
        <v>439130</v>
      </c>
      <c r="I263" s="63">
        <v>800</v>
      </c>
      <c r="J263" s="74">
        <v>9.1452282639636699</v>
      </c>
      <c r="K263" s="59">
        <v>7.0012445331795243</v>
      </c>
      <c r="L263" s="60">
        <v>8.9812445331795239</v>
      </c>
      <c r="M263" s="59">
        <v>11.217948717948717</v>
      </c>
      <c r="N263" s="79">
        <v>1.9574944071588367</v>
      </c>
      <c r="O263" s="58">
        <v>1.4344262295081966</v>
      </c>
      <c r="P263" s="61">
        <v>8.9812445331795239</v>
      </c>
      <c r="Q263" s="1">
        <v>1.4344262295081966</v>
      </c>
      <c r="R263" s="1">
        <v>6.9764662814837912</v>
      </c>
      <c r="S263" s="1" t="str">
        <f>VLOOKUP(F263,'7)Transmission Capacity - App G'!$C$7:$M$23,11,FALSE)</f>
        <v xml:space="preserve">Connections Reform </v>
      </c>
    </row>
    <row r="264" spans="2:19" ht="15" x14ac:dyDescent="0.25">
      <c r="B264" s="6" t="s">
        <v>264</v>
      </c>
      <c r="C264" s="6" t="s">
        <v>472</v>
      </c>
      <c r="D264" s="6" t="s">
        <v>394</v>
      </c>
      <c r="E264" s="6" t="s">
        <v>394</v>
      </c>
      <c r="F264" s="6" t="s">
        <v>420</v>
      </c>
      <c r="G264" s="6">
        <v>392096</v>
      </c>
      <c r="H264" s="62">
        <v>383493</v>
      </c>
      <c r="I264" s="63">
        <v>630</v>
      </c>
      <c r="J264" s="74">
        <v>12.00311209645232</v>
      </c>
      <c r="K264" s="59">
        <v>7.0357400827523318</v>
      </c>
      <c r="L264" s="60">
        <v>10.535740082752332</v>
      </c>
      <c r="M264" s="59">
        <v>22.889681609724054</v>
      </c>
      <c r="N264" s="79">
        <v>13.012685560053979</v>
      </c>
      <c r="O264" s="58">
        <v>9.3524733268671181</v>
      </c>
      <c r="P264" s="61">
        <v>10.535740082752332</v>
      </c>
      <c r="Q264" s="1">
        <v>9.4181377303588754</v>
      </c>
      <c r="R264" s="1">
        <v>10.811169645170541</v>
      </c>
      <c r="S264" s="1" t="str">
        <f>VLOOKUP(F264,'7)Transmission Capacity - App G'!$C$7:$M$23,11,FALSE)</f>
        <v xml:space="preserve">Connections Reform </v>
      </c>
    </row>
    <row r="265" spans="2:19" ht="15" x14ac:dyDescent="0.25">
      <c r="B265" s="6" t="s">
        <v>265</v>
      </c>
      <c r="C265" s="6" t="s">
        <v>472</v>
      </c>
      <c r="D265" s="6" t="s">
        <v>329</v>
      </c>
      <c r="E265" s="6" t="s">
        <v>329</v>
      </c>
      <c r="F265" s="6" t="s">
        <v>491</v>
      </c>
      <c r="G265" s="6">
        <v>336965</v>
      </c>
      <c r="H265" s="62">
        <v>446547</v>
      </c>
      <c r="I265" s="63">
        <v>800</v>
      </c>
      <c r="J265" s="74">
        <v>15.242047106606121</v>
      </c>
      <c r="K265" s="59">
        <v>12.061959682339632</v>
      </c>
      <c r="L265" s="60">
        <v>16.561959682339634</v>
      </c>
      <c r="M265" s="59">
        <v>29.7880165455731</v>
      </c>
      <c r="N265" s="79">
        <v>12.581655480984329</v>
      </c>
      <c r="O265" s="58">
        <v>9.2196721311475329</v>
      </c>
      <c r="P265" s="61">
        <v>16.561959682339634</v>
      </c>
      <c r="Q265" s="1">
        <v>9.0986885245901696</v>
      </c>
      <c r="R265" s="1">
        <v>15.82808163052068</v>
      </c>
      <c r="S265" s="1" t="str">
        <f>VLOOKUP(F265,'7)Transmission Capacity - App G'!$C$7:$M$23,11,FALSE)</f>
        <v xml:space="preserve">Connections Reform </v>
      </c>
    </row>
    <row r="266" spans="2:19" ht="15" x14ac:dyDescent="0.25">
      <c r="B266" s="6" t="s">
        <v>266</v>
      </c>
      <c r="C266" s="6" t="s">
        <v>471</v>
      </c>
      <c r="D266" s="6" t="s">
        <v>266</v>
      </c>
      <c r="E266" s="6" t="s">
        <v>266</v>
      </c>
      <c r="F266" s="6" t="s">
        <v>487</v>
      </c>
      <c r="G266" s="6">
        <v>356777</v>
      </c>
      <c r="H266" s="62">
        <v>432926</v>
      </c>
      <c r="I266" s="63">
        <v>630</v>
      </c>
      <c r="J266" s="74">
        <v>7.2018672578713909</v>
      </c>
      <c r="K266" s="59">
        <v>0</v>
      </c>
      <c r="L266" s="60">
        <v>0</v>
      </c>
      <c r="M266" s="59">
        <v>2.6918347270044269</v>
      </c>
      <c r="N266" s="79">
        <v>0.43657758276824887</v>
      </c>
      <c r="O266" s="58">
        <v>0.31853899883585568</v>
      </c>
      <c r="P266" s="61">
        <v>0</v>
      </c>
      <c r="Q266" s="1">
        <v>1.4344262295081966</v>
      </c>
      <c r="R266" s="1">
        <v>0</v>
      </c>
      <c r="S266" s="1" t="str">
        <f>VLOOKUP(F266,'7)Transmission Capacity - App G'!$C$7:$M$23,11,FALSE)</f>
        <v xml:space="preserve">Connections Reform </v>
      </c>
    </row>
    <row r="267" spans="2:19" ht="15" x14ac:dyDescent="0.25">
      <c r="B267" s="6" t="s">
        <v>267</v>
      </c>
      <c r="C267" s="6" t="s">
        <v>471</v>
      </c>
      <c r="D267" s="6" t="s">
        <v>47</v>
      </c>
      <c r="E267" s="6" t="s">
        <v>47</v>
      </c>
      <c r="F267" s="6" t="s">
        <v>487</v>
      </c>
      <c r="G267" s="6">
        <v>332562</v>
      </c>
      <c r="H267" s="62">
        <v>434929</v>
      </c>
      <c r="I267" s="63">
        <v>800</v>
      </c>
      <c r="J267" s="74">
        <v>9.1452282639636699</v>
      </c>
      <c r="K267" s="59">
        <v>10.60338293427826</v>
      </c>
      <c r="L267" s="60">
        <v>15.24038293427826</v>
      </c>
      <c r="M267" s="59">
        <v>30.289177283931053</v>
      </c>
      <c r="N267" s="79">
        <v>11.505225368966896</v>
      </c>
      <c r="O267" s="58">
        <v>8.3945285215366727</v>
      </c>
      <c r="P267" s="61">
        <v>15.24038293427826</v>
      </c>
      <c r="Q267" s="1">
        <v>8.7699532046465993</v>
      </c>
      <c r="R267" s="1">
        <v>17.138020824550708</v>
      </c>
      <c r="S267" s="1" t="str">
        <f>VLOOKUP(F267,'7)Transmission Capacity - App G'!$C$7:$M$23,11,FALSE)</f>
        <v xml:space="preserve">Connections Reform </v>
      </c>
    </row>
    <row r="268" spans="2:19" ht="15" x14ac:dyDescent="0.25">
      <c r="B268" s="6" t="s">
        <v>268</v>
      </c>
      <c r="C268" s="6" t="s">
        <v>471</v>
      </c>
      <c r="D268" s="6" t="s">
        <v>400</v>
      </c>
      <c r="E268" s="6" t="s">
        <v>400</v>
      </c>
      <c r="F268" s="6" t="s">
        <v>418</v>
      </c>
      <c r="G268" s="6">
        <v>381392</v>
      </c>
      <c r="H268" s="62">
        <v>404001</v>
      </c>
      <c r="I268" s="63">
        <v>400</v>
      </c>
      <c r="J268" s="74">
        <v>4.572614131981835</v>
      </c>
      <c r="K268" s="59">
        <v>5.6670435579365268</v>
      </c>
      <c r="L268" s="60">
        <v>10.304043557936527</v>
      </c>
      <c r="M268" s="59">
        <v>31.402469994896322</v>
      </c>
      <c r="N268" s="79">
        <v>7.9897885919425606</v>
      </c>
      <c r="O268" s="58">
        <v>5.8295692665890568</v>
      </c>
      <c r="P268" s="61">
        <v>10.304043557936527</v>
      </c>
      <c r="Q268" s="1">
        <v>5.8552678671712659</v>
      </c>
      <c r="R268" s="1">
        <v>6.3815951906246156</v>
      </c>
      <c r="S268" s="1" t="str">
        <f>VLOOKUP(F268,'7)Transmission Capacity - App G'!$C$7:$M$23,11,FALSE)</f>
        <v xml:space="preserve">Connections Reform </v>
      </c>
    </row>
    <row r="269" spans="2:19" ht="15" x14ac:dyDescent="0.25">
      <c r="B269" s="6" t="s">
        <v>269</v>
      </c>
      <c r="C269" s="6" t="s">
        <v>471</v>
      </c>
      <c r="D269" s="6" t="s">
        <v>44</v>
      </c>
      <c r="E269" s="6" t="s">
        <v>44</v>
      </c>
      <c r="F269" s="6" t="s">
        <v>487</v>
      </c>
      <c r="G269" s="6">
        <v>369088</v>
      </c>
      <c r="H269" s="62">
        <v>427387</v>
      </c>
      <c r="I269" s="63">
        <v>400</v>
      </c>
      <c r="J269" s="74">
        <v>4.572614131981835</v>
      </c>
      <c r="K269" s="59">
        <v>5.6011322159887982</v>
      </c>
      <c r="L269" s="60">
        <v>13.161132215988797</v>
      </c>
      <c r="M269" s="59">
        <v>29.422252750265638</v>
      </c>
      <c r="N269" s="79">
        <v>12.793857199840447</v>
      </c>
      <c r="O269" s="58">
        <v>9.3347497089639138</v>
      </c>
      <c r="P269" s="61">
        <v>13.161132215988797</v>
      </c>
      <c r="Q269" s="1">
        <v>8.8548610775676195</v>
      </c>
      <c r="R269" s="1">
        <v>17.251340558943241</v>
      </c>
      <c r="S269" s="1" t="str">
        <f>VLOOKUP(F269,'7)Transmission Capacity - App G'!$C$7:$M$23,11,FALSE)</f>
        <v xml:space="preserve">Connections Reform </v>
      </c>
    </row>
    <row r="270" spans="2:19" ht="15" x14ac:dyDescent="0.25">
      <c r="B270" s="6" t="s">
        <v>270</v>
      </c>
      <c r="C270" s="6" t="s">
        <v>471</v>
      </c>
      <c r="D270" s="6" t="s">
        <v>407</v>
      </c>
      <c r="E270" s="6" t="s">
        <v>407</v>
      </c>
      <c r="F270" s="6" t="s">
        <v>255</v>
      </c>
      <c r="G270" s="6">
        <v>378328</v>
      </c>
      <c r="H270" s="62">
        <v>423395</v>
      </c>
      <c r="I270" s="63">
        <v>630</v>
      </c>
      <c r="J270" s="74">
        <v>7.2018672578713909</v>
      </c>
      <c r="K270" s="59">
        <v>9.9582089578226487</v>
      </c>
      <c r="L270" s="60">
        <v>15.05820895782265</v>
      </c>
      <c r="M270" s="59">
        <v>25.037178438222796</v>
      </c>
      <c r="N270" s="79">
        <v>10.637335460710011</v>
      </c>
      <c r="O270" s="58">
        <v>7.7612922002328286</v>
      </c>
      <c r="P270" s="61">
        <v>15.05820895782265</v>
      </c>
      <c r="Q270" s="1">
        <v>9.5082850646527763</v>
      </c>
      <c r="R270" s="1">
        <v>14.387242723081719</v>
      </c>
      <c r="S270" s="1" t="str">
        <f>VLOOKUP(F270,'7)Transmission Capacity - App G'!$C$7:$M$23,11,FALSE)</f>
        <v xml:space="preserve">Connections Reform </v>
      </c>
    </row>
    <row r="271" spans="2:19" ht="15" x14ac:dyDescent="0.25">
      <c r="B271" s="6" t="s">
        <v>271</v>
      </c>
      <c r="C271" s="6" t="s">
        <v>471</v>
      </c>
      <c r="D271" s="6" t="s">
        <v>322</v>
      </c>
      <c r="E271" s="6" t="s">
        <v>322</v>
      </c>
      <c r="F271" s="6" t="s">
        <v>415</v>
      </c>
      <c r="G271" s="6">
        <v>385893</v>
      </c>
      <c r="H271" s="62">
        <v>400645</v>
      </c>
      <c r="I271" s="63">
        <v>400</v>
      </c>
      <c r="J271" s="74">
        <v>4.572614131981835</v>
      </c>
      <c r="K271" s="59">
        <v>0.60394499999999951</v>
      </c>
      <c r="L271" s="60">
        <v>4.2558526393528773</v>
      </c>
      <c r="M271" s="59">
        <v>11.217948717948717</v>
      </c>
      <c r="N271" s="79">
        <v>1.9574944071588367</v>
      </c>
      <c r="O271" s="58">
        <v>1.4344262295081966</v>
      </c>
      <c r="P271" s="61">
        <v>4.2558526393528773</v>
      </c>
      <c r="Q271" s="1">
        <v>1.4344262295081966</v>
      </c>
      <c r="R271" s="1">
        <v>0</v>
      </c>
      <c r="S271" s="1" t="str">
        <f>VLOOKUP(F271,'7)Transmission Capacity - App G'!$C$7:$M$23,11,FALSE)</f>
        <v xml:space="preserve">Connections Reform </v>
      </c>
    </row>
    <row r="272" spans="2:19" ht="15" x14ac:dyDescent="0.25">
      <c r="B272" s="6" t="s">
        <v>273</v>
      </c>
      <c r="C272" s="6" t="s">
        <v>471</v>
      </c>
      <c r="D272" s="6" t="s">
        <v>44</v>
      </c>
      <c r="E272" s="6" t="s">
        <v>44</v>
      </c>
      <c r="F272" s="6" t="s">
        <v>487</v>
      </c>
      <c r="G272" s="6">
        <v>368092</v>
      </c>
      <c r="H272" s="62">
        <v>428515</v>
      </c>
      <c r="I272" s="63">
        <v>630</v>
      </c>
      <c r="J272" s="74">
        <v>7.2018672578713909</v>
      </c>
      <c r="K272" s="59">
        <v>3.3230167069736289</v>
      </c>
      <c r="L272" s="60">
        <v>16.023016706973628</v>
      </c>
      <c r="M272" s="59">
        <v>34.590740087599386</v>
      </c>
      <c r="N272" s="79">
        <v>12.662624650977262</v>
      </c>
      <c r="O272" s="58">
        <v>9.2389988358556447</v>
      </c>
      <c r="P272" s="61">
        <v>16.023016706973628</v>
      </c>
      <c r="Q272" s="1">
        <v>8.8192451637720986</v>
      </c>
      <c r="R272" s="1">
        <v>17.363880913805147</v>
      </c>
      <c r="S272" s="1" t="str">
        <f>VLOOKUP(F272,'7)Transmission Capacity - App G'!$C$7:$M$23,11,FALSE)</f>
        <v xml:space="preserve">Connections Reform </v>
      </c>
    </row>
    <row r="273" spans="2:19" ht="15" x14ac:dyDescent="0.25">
      <c r="B273" s="6" t="s">
        <v>274</v>
      </c>
      <c r="C273" s="6" t="s">
        <v>471</v>
      </c>
      <c r="D273" s="6" t="s">
        <v>407</v>
      </c>
      <c r="E273" s="6" t="s">
        <v>407</v>
      </c>
      <c r="F273" s="6" t="s">
        <v>255</v>
      </c>
      <c r="G273" s="6">
        <v>379395</v>
      </c>
      <c r="H273" s="62">
        <v>422143</v>
      </c>
      <c r="I273" s="63">
        <v>630</v>
      </c>
      <c r="J273" s="74">
        <v>7.2018672578713909</v>
      </c>
      <c r="K273" s="59">
        <v>10.801272661695855</v>
      </c>
      <c r="L273" s="60">
        <v>15.438272661695855</v>
      </c>
      <c r="M273" s="59">
        <v>30.599789720782162</v>
      </c>
      <c r="N273" s="79">
        <v>15.666453928998804</v>
      </c>
      <c r="O273" s="58">
        <v>11.430675203725263</v>
      </c>
      <c r="P273" s="61">
        <v>15.438272661695855</v>
      </c>
      <c r="Q273" s="1">
        <v>11.738178804690358</v>
      </c>
      <c r="R273" s="1">
        <v>14.283481532911306</v>
      </c>
      <c r="S273" s="1" t="str">
        <f>VLOOKUP(F273,'7)Transmission Capacity - App G'!$C$7:$M$23,11,FALSE)</f>
        <v xml:space="preserve">Connections Reform </v>
      </c>
    </row>
    <row r="274" spans="2:19" ht="15" x14ac:dyDescent="0.25">
      <c r="B274" s="6" t="s">
        <v>275</v>
      </c>
      <c r="C274" s="6" t="s">
        <v>471</v>
      </c>
      <c r="D274" s="6" t="s">
        <v>409</v>
      </c>
      <c r="E274" s="6" t="s">
        <v>409</v>
      </c>
      <c r="F274" s="6" t="s">
        <v>420</v>
      </c>
      <c r="G274" s="6">
        <v>390147</v>
      </c>
      <c r="H274" s="62">
        <v>393309</v>
      </c>
      <c r="I274" s="63">
        <v>800</v>
      </c>
      <c r="J274" s="74">
        <v>9.1452282639636699</v>
      </c>
      <c r="K274" s="59">
        <v>2.7589128976280506</v>
      </c>
      <c r="L274" s="60">
        <v>2.7589128976280506</v>
      </c>
      <c r="M274" s="59">
        <v>29.874113348388143</v>
      </c>
      <c r="N274" s="79">
        <v>9.8343837255684061</v>
      </c>
      <c r="O274" s="58">
        <v>7.1754365541327108</v>
      </c>
      <c r="P274" s="61">
        <v>2.7589128976280506</v>
      </c>
      <c r="Q274" s="1">
        <v>7.0914077771887056</v>
      </c>
      <c r="R274" s="1">
        <v>0</v>
      </c>
      <c r="S274" s="1" t="str">
        <f>VLOOKUP(F274,'7)Transmission Capacity - App G'!$C$7:$M$23,11,FALSE)</f>
        <v xml:space="preserve">Connections Reform </v>
      </c>
    </row>
    <row r="275" spans="2:19" ht="15" x14ac:dyDescent="0.25">
      <c r="B275" s="90" t="s">
        <v>621</v>
      </c>
      <c r="C275" s="6" t="s">
        <v>472</v>
      </c>
      <c r="D275" s="6" t="s">
        <v>255</v>
      </c>
      <c r="E275" s="6" t="s">
        <v>255</v>
      </c>
      <c r="F275" s="6" t="s">
        <v>255</v>
      </c>
      <c r="G275" s="6">
        <v>374759</v>
      </c>
      <c r="H275" s="62">
        <v>443587</v>
      </c>
      <c r="I275" s="63">
        <v>800</v>
      </c>
      <c r="J275" s="74">
        <v>15.242047106606121</v>
      </c>
      <c r="K275" s="59">
        <v>2.2789753000406474</v>
      </c>
      <c r="L275" s="60">
        <v>5.0289753000406474</v>
      </c>
      <c r="M275" s="59">
        <v>22.766692065600427</v>
      </c>
      <c r="N275" s="79">
        <v>16.277192982456139</v>
      </c>
      <c r="O275" s="58">
        <v>11.698739088263821</v>
      </c>
      <c r="P275" s="61">
        <v>5.0289753000406474</v>
      </c>
      <c r="Q275" s="1">
        <v>11.892337536372453</v>
      </c>
      <c r="R275" s="1">
        <v>1.6829999999999998</v>
      </c>
      <c r="S275" s="1" t="str">
        <f>VLOOKUP(F275,'7)Transmission Capacity - App G'!$C$7:$M$23,11,FALSE)</f>
        <v xml:space="preserve">Connections Reform </v>
      </c>
    </row>
    <row r="276" spans="2:19" ht="15" x14ac:dyDescent="0.25">
      <c r="B276" s="6" t="s">
        <v>276</v>
      </c>
      <c r="C276" s="6" t="s">
        <v>471</v>
      </c>
      <c r="D276" s="6" t="s">
        <v>266</v>
      </c>
      <c r="E276" s="6" t="s">
        <v>266</v>
      </c>
      <c r="F276" s="6" t="s">
        <v>487</v>
      </c>
      <c r="G276" s="6">
        <v>356730</v>
      </c>
      <c r="H276" s="62">
        <v>431506</v>
      </c>
      <c r="I276" s="63">
        <v>630</v>
      </c>
      <c r="J276" s="74">
        <v>7.2018672578713909</v>
      </c>
      <c r="K276" s="59">
        <v>0</v>
      </c>
      <c r="L276" s="60">
        <v>0</v>
      </c>
      <c r="M276" s="59">
        <v>11.217948717948717</v>
      </c>
      <c r="N276" s="79">
        <v>1.9574944071588367</v>
      </c>
      <c r="O276" s="58">
        <v>1.4344262295081966</v>
      </c>
      <c r="P276" s="61">
        <v>0</v>
      </c>
      <c r="Q276" s="1">
        <v>1.4344262295081966</v>
      </c>
      <c r="R276" s="1">
        <v>0</v>
      </c>
      <c r="S276" s="1" t="str">
        <f>VLOOKUP(F276,'7)Transmission Capacity - App G'!$C$7:$M$23,11,FALSE)</f>
        <v xml:space="preserve">Connections Reform </v>
      </c>
    </row>
    <row r="277" spans="2:19" ht="15" x14ac:dyDescent="0.25">
      <c r="B277" s="6" t="s">
        <v>277</v>
      </c>
      <c r="C277" s="6" t="s">
        <v>472</v>
      </c>
      <c r="D277" s="6" t="s">
        <v>398</v>
      </c>
      <c r="E277" s="6" t="s">
        <v>398</v>
      </c>
      <c r="F277" s="6" t="s">
        <v>418</v>
      </c>
      <c r="G277" s="6">
        <v>376120</v>
      </c>
      <c r="H277" s="62">
        <v>405531</v>
      </c>
      <c r="I277" s="63">
        <v>630</v>
      </c>
      <c r="J277" s="74">
        <v>12.00311209645232</v>
      </c>
      <c r="K277" s="59">
        <v>0</v>
      </c>
      <c r="L277" s="60">
        <v>11.795226726746677</v>
      </c>
      <c r="M277" s="59">
        <v>7</v>
      </c>
      <c r="N277" s="79">
        <v>1.9574944071588367</v>
      </c>
      <c r="O277" s="58">
        <v>1.4344262295081966</v>
      </c>
      <c r="P277" s="61">
        <v>7</v>
      </c>
      <c r="Q277" s="1">
        <v>1.4344262295081966</v>
      </c>
      <c r="R277" s="1">
        <v>7</v>
      </c>
      <c r="S277" s="1" t="str">
        <f>VLOOKUP(F277,'7)Transmission Capacity - App G'!$C$7:$M$23,11,FALSE)</f>
        <v xml:space="preserve">Connections Reform </v>
      </c>
    </row>
    <row r="278" spans="2:19" ht="15" x14ac:dyDescent="0.25">
      <c r="B278" s="6" t="s">
        <v>278</v>
      </c>
      <c r="C278" s="6" t="s">
        <v>472</v>
      </c>
      <c r="D278" s="6" t="s">
        <v>386</v>
      </c>
      <c r="E278" s="6" t="s">
        <v>386</v>
      </c>
      <c r="F278" s="6" t="s">
        <v>416</v>
      </c>
      <c r="G278" s="6">
        <v>365181</v>
      </c>
      <c r="H278" s="62">
        <v>392989</v>
      </c>
      <c r="I278" s="63">
        <v>400</v>
      </c>
      <c r="J278" s="74">
        <v>7.6210235533030604</v>
      </c>
      <c r="K278" s="59">
        <v>0</v>
      </c>
      <c r="L278" s="60">
        <v>4.6707964509038575</v>
      </c>
      <c r="M278" s="59">
        <v>8.8680327868852533</v>
      </c>
      <c r="N278" s="79">
        <v>1.460053981106614</v>
      </c>
      <c r="O278" s="58">
        <v>1.0493695441319117</v>
      </c>
      <c r="P278" s="61">
        <v>4.6707964509038575</v>
      </c>
      <c r="Q278" s="1">
        <v>1.2625606207565474</v>
      </c>
      <c r="R278" s="56">
        <v>4.1746839342814575</v>
      </c>
      <c r="S278" s="1" t="str">
        <f>VLOOKUP(F278,'7)Transmission Capacity - App G'!$C$7:$M$23,11,FALSE)</f>
        <v>N/A</v>
      </c>
    </row>
    <row r="279" spans="2:19" ht="15" x14ac:dyDescent="0.25">
      <c r="B279" s="6" t="s">
        <v>279</v>
      </c>
      <c r="C279" s="6" t="s">
        <v>471</v>
      </c>
      <c r="D279" s="6" t="s">
        <v>129</v>
      </c>
      <c r="E279" s="6" t="s">
        <v>129</v>
      </c>
      <c r="F279" s="6" t="s">
        <v>418</v>
      </c>
      <c r="G279" s="6">
        <v>381359</v>
      </c>
      <c r="H279" s="62">
        <v>397718</v>
      </c>
      <c r="I279" s="63">
        <v>400</v>
      </c>
      <c r="J279" s="74">
        <v>4.572614131981835</v>
      </c>
      <c r="K279" s="59">
        <v>0</v>
      </c>
      <c r="L279" s="60">
        <v>0</v>
      </c>
      <c r="M279" s="59">
        <v>7</v>
      </c>
      <c r="N279" s="79">
        <v>1.9574944071588367</v>
      </c>
      <c r="O279" s="58">
        <v>1.4344262295081966</v>
      </c>
      <c r="P279" s="61">
        <v>0</v>
      </c>
      <c r="Q279" s="1">
        <v>1.4344262295081966</v>
      </c>
      <c r="R279" s="1">
        <v>0</v>
      </c>
      <c r="S279" s="1" t="str">
        <f>VLOOKUP(F279,'7)Transmission Capacity - App G'!$C$7:$M$23,11,FALSE)</f>
        <v xml:space="preserve">Connections Reform </v>
      </c>
    </row>
    <row r="280" spans="2:19" ht="15" x14ac:dyDescent="0.25">
      <c r="B280" s="6" t="s">
        <v>280</v>
      </c>
      <c r="C280" s="6" t="s">
        <v>471</v>
      </c>
      <c r="D280" s="6" t="s">
        <v>280</v>
      </c>
      <c r="E280" s="6" t="s">
        <v>280</v>
      </c>
      <c r="F280" s="6" t="s">
        <v>412</v>
      </c>
      <c r="G280" s="6">
        <v>389111</v>
      </c>
      <c r="H280" s="62">
        <v>413393</v>
      </c>
      <c r="I280" s="63">
        <v>630</v>
      </c>
      <c r="J280" s="74">
        <v>7.2018672578713909</v>
      </c>
      <c r="K280" s="59">
        <v>22.406823481943658</v>
      </c>
      <c r="L280" s="60">
        <v>35.406823481943661</v>
      </c>
      <c r="M280" s="59">
        <v>2.6918347270044269</v>
      </c>
      <c r="N280" s="79">
        <v>0.43657758276824887</v>
      </c>
      <c r="O280" s="58">
        <v>0.31853899883585568</v>
      </c>
      <c r="P280" s="61">
        <v>2.6918347270044269</v>
      </c>
      <c r="Q280" s="1">
        <v>0.31847726837580376</v>
      </c>
      <c r="R280" s="1">
        <v>2.6914375645502386</v>
      </c>
      <c r="S280" s="1" t="str">
        <f>VLOOKUP(F280,'7)Transmission Capacity - App G'!$C$7:$M$23,11,FALSE)</f>
        <v xml:space="preserve">Connections Reform </v>
      </c>
    </row>
    <row r="281" spans="2:19" ht="15" x14ac:dyDescent="0.25">
      <c r="B281" s="6" t="s">
        <v>281</v>
      </c>
      <c r="C281" s="6" t="s">
        <v>471</v>
      </c>
      <c r="D281" s="6" t="s">
        <v>215</v>
      </c>
      <c r="E281" s="6" t="s">
        <v>215</v>
      </c>
      <c r="F281" s="6" t="s">
        <v>412</v>
      </c>
      <c r="G281" s="6">
        <v>369058</v>
      </c>
      <c r="H281" s="62">
        <v>426505</v>
      </c>
      <c r="I281" s="63">
        <v>630</v>
      </c>
      <c r="J281" s="74">
        <v>7.2018672578713909</v>
      </c>
      <c r="K281" s="59">
        <v>4.3655999999999988</v>
      </c>
      <c r="L281" s="60">
        <v>11.840909094471925</v>
      </c>
      <c r="M281" s="59">
        <v>22.60256410256417</v>
      </c>
      <c r="N281" s="79">
        <v>3.944071588366902</v>
      </c>
      <c r="O281" s="58">
        <v>2.890163934426238</v>
      </c>
      <c r="P281" s="61">
        <v>11.840909094471925</v>
      </c>
      <c r="Q281" s="1">
        <v>0</v>
      </c>
      <c r="R281" s="1">
        <v>0</v>
      </c>
      <c r="S281" s="1" t="str">
        <f>VLOOKUP(F281,'7)Transmission Capacity - App G'!$C$7:$M$23,11,FALSE)</f>
        <v xml:space="preserve">Connections Reform </v>
      </c>
    </row>
    <row r="282" spans="2:19" ht="15" x14ac:dyDescent="0.25">
      <c r="B282" s="6" t="s">
        <v>282</v>
      </c>
      <c r="C282" s="6" t="s">
        <v>472</v>
      </c>
      <c r="D282" s="6" t="s">
        <v>409</v>
      </c>
      <c r="E282" s="6" t="s">
        <v>409</v>
      </c>
      <c r="F282" s="6" t="s">
        <v>420</v>
      </c>
      <c r="G282" s="6">
        <v>393626</v>
      </c>
      <c r="H282" s="62">
        <v>390716</v>
      </c>
      <c r="I282" s="63">
        <v>400</v>
      </c>
      <c r="J282" s="74">
        <v>7.6210235533030604</v>
      </c>
      <c r="K282" s="59">
        <v>1.0842140055785414</v>
      </c>
      <c r="L282" s="60">
        <v>2.7589128976280506</v>
      </c>
      <c r="M282" s="59">
        <v>22.509788308961586</v>
      </c>
      <c r="N282" s="79">
        <v>10.56234817813765</v>
      </c>
      <c r="O282" s="58">
        <v>7.5913676042677007</v>
      </c>
      <c r="P282" s="61">
        <v>2.7589128976280506</v>
      </c>
      <c r="Q282" s="1">
        <v>7.5834141610087302</v>
      </c>
      <c r="R282" s="1">
        <v>0</v>
      </c>
      <c r="S282" s="1" t="str">
        <f>VLOOKUP(F282,'7)Transmission Capacity - App G'!$C$7:$M$23,11,FALSE)</f>
        <v xml:space="preserve">Connections Reform </v>
      </c>
    </row>
    <row r="283" spans="2:19" ht="15" x14ac:dyDescent="0.25">
      <c r="B283" s="6" t="s">
        <v>283</v>
      </c>
      <c r="C283" s="6" t="s">
        <v>471</v>
      </c>
      <c r="D283" s="6" t="s">
        <v>329</v>
      </c>
      <c r="E283" s="6" t="s">
        <v>329</v>
      </c>
      <c r="F283" s="6" t="s">
        <v>491</v>
      </c>
      <c r="G283" s="6">
        <v>331916</v>
      </c>
      <c r="H283" s="62">
        <v>445505</v>
      </c>
      <c r="I283" s="63">
        <v>400</v>
      </c>
      <c r="J283" s="74">
        <v>4.572614131981835</v>
      </c>
      <c r="K283" s="59">
        <v>1.2520655730550398</v>
      </c>
      <c r="L283" s="60">
        <v>4.7520655730550398</v>
      </c>
      <c r="M283" s="59">
        <v>0</v>
      </c>
      <c r="N283" s="79">
        <v>0</v>
      </c>
      <c r="O283" s="58">
        <v>0</v>
      </c>
      <c r="P283" s="61">
        <v>0</v>
      </c>
      <c r="Q283" s="1">
        <v>0</v>
      </c>
      <c r="R283" s="1">
        <v>0</v>
      </c>
      <c r="S283" s="1" t="str">
        <f>VLOOKUP(F283,'7)Transmission Capacity - App G'!$C$7:$M$23,11,FALSE)</f>
        <v xml:space="preserve">Connections Reform </v>
      </c>
    </row>
    <row r="284" spans="2:19" ht="15" x14ac:dyDescent="0.25">
      <c r="B284" s="6" t="s">
        <v>284</v>
      </c>
      <c r="C284" s="6" t="s">
        <v>471</v>
      </c>
      <c r="D284" s="6" t="s">
        <v>284</v>
      </c>
      <c r="E284" s="6" t="s">
        <v>284</v>
      </c>
      <c r="F284" s="6" t="s">
        <v>414</v>
      </c>
      <c r="G284" s="6">
        <v>392426</v>
      </c>
      <c r="H284" s="62">
        <v>407533</v>
      </c>
      <c r="I284" s="63">
        <v>800</v>
      </c>
      <c r="J284" s="74">
        <v>9.1452282639636699</v>
      </c>
      <c r="K284" s="59">
        <v>5.3711990132663132</v>
      </c>
      <c r="L284" s="60">
        <v>14.66129401143545</v>
      </c>
      <c r="M284" s="59">
        <v>0</v>
      </c>
      <c r="N284" s="79">
        <v>0</v>
      </c>
      <c r="O284" s="58">
        <v>0</v>
      </c>
      <c r="P284" s="61">
        <v>0</v>
      </c>
      <c r="Q284" s="1">
        <v>0</v>
      </c>
      <c r="R284" s="1">
        <v>0</v>
      </c>
      <c r="S284" s="1" t="str">
        <f>VLOOKUP(F284,'7)Transmission Capacity - App G'!$C$7:$M$23,11,FALSE)</f>
        <v xml:space="preserve">Connections Reform </v>
      </c>
    </row>
    <row r="285" spans="2:19" ht="15" x14ac:dyDescent="0.25">
      <c r="B285" s="6" t="s">
        <v>285</v>
      </c>
      <c r="C285" s="6" t="s">
        <v>471</v>
      </c>
      <c r="D285" s="6" t="s">
        <v>285</v>
      </c>
      <c r="E285" s="6" t="s">
        <v>285</v>
      </c>
      <c r="F285" s="6" t="s">
        <v>417</v>
      </c>
      <c r="G285" s="6">
        <v>378952</v>
      </c>
      <c r="H285" s="62">
        <v>392177</v>
      </c>
      <c r="I285" s="63">
        <v>630</v>
      </c>
      <c r="J285" s="74">
        <v>7.2018672578713909</v>
      </c>
      <c r="K285" s="59">
        <v>6.1762558593749972</v>
      </c>
      <c r="L285" s="60">
        <v>9.7702111490938535</v>
      </c>
      <c r="M285" s="59">
        <v>30.198359025699585</v>
      </c>
      <c r="N285" s="79">
        <v>8.501076984443559</v>
      </c>
      <c r="O285" s="58">
        <v>6.2026193247962764</v>
      </c>
      <c r="P285" s="61">
        <v>9.7702111490938535</v>
      </c>
      <c r="Q285" s="1">
        <v>6.5677025349568439</v>
      </c>
      <c r="R285" s="1">
        <v>14.73853365370767</v>
      </c>
      <c r="S285" s="1" t="str">
        <f>VLOOKUP(F285,'7)Transmission Capacity - App G'!$C$7:$M$23,11,FALSE)</f>
        <v xml:space="preserve">Connections Reform </v>
      </c>
    </row>
    <row r="286" spans="2:19" ht="15" x14ac:dyDescent="0.25">
      <c r="B286" s="6" t="s">
        <v>286</v>
      </c>
      <c r="C286" s="6" t="s">
        <v>471</v>
      </c>
      <c r="D286" s="6" t="s">
        <v>285</v>
      </c>
      <c r="E286" s="6" t="s">
        <v>285</v>
      </c>
      <c r="F286" s="6" t="s">
        <v>417</v>
      </c>
      <c r="G286" s="6">
        <v>379671</v>
      </c>
      <c r="H286" s="62">
        <v>391133</v>
      </c>
      <c r="I286" s="63">
        <v>400</v>
      </c>
      <c r="J286" s="74">
        <v>4.572614131981835</v>
      </c>
      <c r="K286" s="59">
        <v>2.1264670478908601</v>
      </c>
      <c r="L286" s="60">
        <v>2.1264670478908601</v>
      </c>
      <c r="M286" s="59">
        <v>11.722754249049883</v>
      </c>
      <c r="N286" s="79">
        <v>11.722754249049883</v>
      </c>
      <c r="O286" s="58">
        <v>11.722754249049883</v>
      </c>
      <c r="P286" s="61">
        <v>2.1264670478908601</v>
      </c>
      <c r="Q286" s="1">
        <v>12.009982931014516</v>
      </c>
      <c r="R286" s="1">
        <v>1.3940699828404846</v>
      </c>
      <c r="S286" s="1" t="str">
        <f>VLOOKUP(F286,'7)Transmission Capacity - App G'!$C$7:$M$23,11,FALSE)</f>
        <v xml:space="preserve">Connections Reform </v>
      </c>
    </row>
    <row r="287" spans="2:19" ht="15" x14ac:dyDescent="0.25">
      <c r="B287" s="6" t="s">
        <v>287</v>
      </c>
      <c r="C287" s="6" t="s">
        <v>471</v>
      </c>
      <c r="D287" s="6" t="s">
        <v>129</v>
      </c>
      <c r="E287" s="6" t="s">
        <v>129</v>
      </c>
      <c r="F287" s="6" t="s">
        <v>418</v>
      </c>
      <c r="G287" s="6">
        <v>380334</v>
      </c>
      <c r="H287" s="62">
        <v>397555</v>
      </c>
      <c r="I287" s="63">
        <v>800</v>
      </c>
      <c r="J287" s="74">
        <v>9.1452282639636699</v>
      </c>
      <c r="K287" s="59">
        <v>0</v>
      </c>
      <c r="L287" s="60">
        <v>0</v>
      </c>
      <c r="M287" s="59">
        <v>7</v>
      </c>
      <c r="N287" s="79">
        <v>1.9574944071588367</v>
      </c>
      <c r="O287" s="58">
        <v>1.4344262295081966</v>
      </c>
      <c r="P287" s="61">
        <v>0</v>
      </c>
      <c r="Q287" s="1">
        <v>1.4344262295081966</v>
      </c>
      <c r="R287" s="1">
        <v>0</v>
      </c>
      <c r="S287" s="1" t="str">
        <f>VLOOKUP(F287,'7)Transmission Capacity - App G'!$C$7:$M$23,11,FALSE)</f>
        <v xml:space="preserve">Connections Reform </v>
      </c>
    </row>
    <row r="288" spans="2:19" ht="15" x14ac:dyDescent="0.25">
      <c r="B288" s="87" t="s">
        <v>582</v>
      </c>
      <c r="C288" s="6">
        <v>11</v>
      </c>
      <c r="D288" s="87" t="s">
        <v>44</v>
      </c>
      <c r="E288" s="6"/>
      <c r="F288" s="87" t="s">
        <v>487</v>
      </c>
      <c r="G288" s="6">
        <v>363416</v>
      </c>
      <c r="H288" s="62">
        <v>431248</v>
      </c>
      <c r="I288" s="63">
        <v>630</v>
      </c>
      <c r="J288" s="74">
        <v>12</v>
      </c>
      <c r="K288" s="59">
        <v>20.208563643127864</v>
      </c>
      <c r="L288" s="60">
        <v>27.000675307980931</v>
      </c>
      <c r="M288" s="59">
        <v>27.501559062214898</v>
      </c>
      <c r="N288" s="79">
        <v>18.067881241565452</v>
      </c>
      <c r="O288" s="58">
        <v>12.985741998060139</v>
      </c>
      <c r="P288" s="61">
        <v>27.000675307980931</v>
      </c>
    </row>
    <row r="289" spans="2:19" ht="15" x14ac:dyDescent="0.25">
      <c r="B289" s="6" t="s">
        <v>288</v>
      </c>
      <c r="C289" s="6" t="s">
        <v>472</v>
      </c>
      <c r="D289" s="6" t="s">
        <v>389</v>
      </c>
      <c r="E289" s="55" t="s">
        <v>36</v>
      </c>
      <c r="F289" s="6" t="s">
        <v>486</v>
      </c>
      <c r="G289" s="6">
        <v>321492</v>
      </c>
      <c r="H289" s="62">
        <v>468870</v>
      </c>
      <c r="I289" s="63">
        <v>630</v>
      </c>
      <c r="J289" s="74">
        <v>12.00311209645232</v>
      </c>
      <c r="K289" s="59">
        <v>10.98877734042893</v>
      </c>
      <c r="L289" s="60">
        <v>15.48877734042893</v>
      </c>
      <c r="M289" s="59">
        <v>29.753359903291695</v>
      </c>
      <c r="N289" s="79">
        <v>9.9829959514170064</v>
      </c>
      <c r="O289" s="58">
        <v>7.1749757516973824</v>
      </c>
      <c r="P289" s="61">
        <v>15.48877734042893</v>
      </c>
      <c r="Q289" s="1">
        <v>7.2924345295829296</v>
      </c>
      <c r="R289" s="1">
        <v>14.326606187162948</v>
      </c>
      <c r="S289" s="1" t="str">
        <f>VLOOKUP(F289,'7)Transmission Capacity - App G'!$C$7:$M$23,11,FALSE)</f>
        <v xml:space="preserve">Connections Reform </v>
      </c>
    </row>
    <row r="290" spans="2:19" ht="15" x14ac:dyDescent="0.25">
      <c r="B290" s="6" t="s">
        <v>289</v>
      </c>
      <c r="C290" s="6" t="s">
        <v>472</v>
      </c>
      <c r="D290" s="6" t="s">
        <v>300</v>
      </c>
      <c r="E290" s="6" t="s">
        <v>300</v>
      </c>
      <c r="F290" s="6" t="s">
        <v>490</v>
      </c>
      <c r="G290" s="6">
        <v>338069</v>
      </c>
      <c r="H290" s="62">
        <v>412086</v>
      </c>
      <c r="I290" s="63">
        <v>400</v>
      </c>
      <c r="J290" s="74">
        <v>7.6210235533030604</v>
      </c>
      <c r="K290" s="59">
        <v>0</v>
      </c>
      <c r="L290" s="60">
        <v>0</v>
      </c>
      <c r="M290" s="59">
        <v>6.2774925265884054</v>
      </c>
      <c r="N290" s="79">
        <v>1.9574944071588367</v>
      </c>
      <c r="O290" s="58">
        <v>1.4344262295081966</v>
      </c>
      <c r="P290" s="61">
        <v>0</v>
      </c>
      <c r="Q290" s="1">
        <v>1.4344262295081966</v>
      </c>
      <c r="R290" s="1">
        <v>3.6655821477837689</v>
      </c>
      <c r="S290" s="1" t="str">
        <f>VLOOKUP(F290,'7)Transmission Capacity - App G'!$C$7:$M$23,11,FALSE)</f>
        <v xml:space="preserve">Connections Reform </v>
      </c>
    </row>
    <row r="291" spans="2:19" ht="15" x14ac:dyDescent="0.25">
      <c r="B291" s="6" t="s">
        <v>290</v>
      </c>
      <c r="C291" s="6" t="s">
        <v>472</v>
      </c>
      <c r="D291" s="6" t="s">
        <v>399</v>
      </c>
      <c r="E291" s="6" t="s">
        <v>399</v>
      </c>
      <c r="F291" s="6" t="s">
        <v>486</v>
      </c>
      <c r="G291" s="6">
        <v>335344</v>
      </c>
      <c r="H291" s="62">
        <v>542653</v>
      </c>
      <c r="I291" s="63">
        <v>630</v>
      </c>
      <c r="J291" s="74">
        <v>12.00311209645232</v>
      </c>
      <c r="K291" s="59">
        <v>0.89004532604291464</v>
      </c>
      <c r="L291" s="60">
        <v>1.8900453260429146</v>
      </c>
      <c r="M291" s="59">
        <v>1.9631950297705176</v>
      </c>
      <c r="N291" s="79">
        <v>1.9574944071588367</v>
      </c>
      <c r="O291" s="58">
        <v>1.4344262295081966</v>
      </c>
      <c r="P291" s="61">
        <v>1.8900453260429146</v>
      </c>
      <c r="Q291" s="1">
        <v>1.4344262295081966</v>
      </c>
      <c r="R291" s="1">
        <v>1.1731816780544917</v>
      </c>
      <c r="S291" s="1" t="str">
        <f>VLOOKUP(F291,'7)Transmission Capacity - App G'!$C$7:$M$23,11,FALSE)</f>
        <v xml:space="preserve">Connections Reform </v>
      </c>
    </row>
    <row r="292" spans="2:19" ht="15" x14ac:dyDescent="0.25">
      <c r="B292" s="6" t="s">
        <v>291</v>
      </c>
      <c r="C292" s="6" t="s">
        <v>472</v>
      </c>
      <c r="D292" s="6" t="s">
        <v>379</v>
      </c>
      <c r="E292" s="6" t="s">
        <v>379</v>
      </c>
      <c r="F292" s="6" t="s">
        <v>488</v>
      </c>
      <c r="G292" s="6">
        <v>365151</v>
      </c>
      <c r="H292" s="62">
        <v>491747</v>
      </c>
      <c r="I292" s="63">
        <v>400</v>
      </c>
      <c r="J292" s="74">
        <v>7.6210235533030604</v>
      </c>
      <c r="K292" s="59">
        <v>0</v>
      </c>
      <c r="L292" s="60">
        <v>6.4692340103403296</v>
      </c>
      <c r="M292" s="59">
        <v>18.521429797778708</v>
      </c>
      <c r="N292" s="79">
        <v>18.521429797778708</v>
      </c>
      <c r="O292" s="58">
        <v>14.206557377049176</v>
      </c>
      <c r="P292" s="61">
        <v>6.4692340103403296</v>
      </c>
      <c r="Q292" s="1">
        <v>0</v>
      </c>
      <c r="R292" s="1">
        <v>0</v>
      </c>
      <c r="S292" s="1" t="str">
        <f>VLOOKUP(F292,'7)Transmission Capacity - App G'!$C$7:$M$23,11,FALSE)</f>
        <v xml:space="preserve">Connections Reform </v>
      </c>
    </row>
    <row r="293" spans="2:19" ht="15" x14ac:dyDescent="0.25">
      <c r="B293" s="6" t="s">
        <v>292</v>
      </c>
      <c r="C293" s="6" t="s">
        <v>472</v>
      </c>
      <c r="D293" s="6" t="s">
        <v>378</v>
      </c>
      <c r="E293" s="55" t="s">
        <v>441</v>
      </c>
      <c r="F293" s="6" t="s">
        <v>488</v>
      </c>
      <c r="G293" s="6">
        <v>361018</v>
      </c>
      <c r="H293" s="62">
        <v>507505</v>
      </c>
      <c r="I293" s="63">
        <v>630</v>
      </c>
      <c r="J293" s="74">
        <v>12.00311209645232</v>
      </c>
      <c r="K293" s="59">
        <v>0.72684681466710188</v>
      </c>
      <c r="L293" s="60">
        <v>0.72684681466710188</v>
      </c>
      <c r="M293" s="59">
        <v>4.6434088529155435</v>
      </c>
      <c r="N293" s="79">
        <v>4.6434088529155435</v>
      </c>
      <c r="O293" s="58">
        <v>4.6434088529155435</v>
      </c>
      <c r="P293" s="61">
        <v>0.72684681466710188</v>
      </c>
      <c r="Q293" s="1">
        <v>4.905371595772519</v>
      </c>
      <c r="R293" s="1">
        <v>1.1882568084549621</v>
      </c>
      <c r="S293" s="1" t="str">
        <f>VLOOKUP(F293,'7)Transmission Capacity - App G'!$C$7:$M$23,11,FALSE)</f>
        <v xml:space="preserve">Connections Reform </v>
      </c>
    </row>
    <row r="294" spans="2:19" ht="15" x14ac:dyDescent="0.25">
      <c r="B294" s="6" t="s">
        <v>293</v>
      </c>
      <c r="C294" s="6" t="s">
        <v>472</v>
      </c>
      <c r="D294" s="6" t="s">
        <v>255</v>
      </c>
      <c r="E294" s="6" t="s">
        <v>255</v>
      </c>
      <c r="F294" s="6" t="s">
        <v>255</v>
      </c>
      <c r="G294" s="6">
        <v>381588</v>
      </c>
      <c r="H294" s="62">
        <v>463721</v>
      </c>
      <c r="I294" s="63">
        <v>630</v>
      </c>
      <c r="J294" s="74">
        <v>12.00311209645232</v>
      </c>
      <c r="K294" s="59">
        <v>0.27182380421673091</v>
      </c>
      <c r="L294" s="60">
        <v>7.7718238042167309</v>
      </c>
      <c r="M294" s="59">
        <v>13.878430572501877</v>
      </c>
      <c r="N294" s="79">
        <v>13.878430572501877</v>
      </c>
      <c r="O294" s="58">
        <v>13.878430572501877</v>
      </c>
      <c r="P294" s="61">
        <v>7.7718238042167309</v>
      </c>
      <c r="Q294" s="1">
        <v>13.371637184127611</v>
      </c>
      <c r="R294" s="1">
        <v>7.6618140793619425</v>
      </c>
      <c r="S294" s="1" t="str">
        <f>VLOOKUP(F294,'7)Transmission Capacity - App G'!$C$7:$M$23,11,FALSE)</f>
        <v xml:space="preserve">Connections Reform </v>
      </c>
    </row>
    <row r="295" spans="2:19" ht="15" x14ac:dyDescent="0.25">
      <c r="B295" s="6" t="s">
        <v>294</v>
      </c>
      <c r="C295" s="6" t="s">
        <v>472</v>
      </c>
      <c r="D295" s="6" t="s">
        <v>392</v>
      </c>
      <c r="E295" s="6" t="s">
        <v>392</v>
      </c>
      <c r="F295" s="6" t="s">
        <v>487</v>
      </c>
      <c r="G295" s="6">
        <v>352653</v>
      </c>
      <c r="H295" s="62">
        <v>421636</v>
      </c>
      <c r="I295" s="63">
        <v>800</v>
      </c>
      <c r="J295" s="74">
        <v>15.242047106606121</v>
      </c>
      <c r="K295" s="59">
        <v>1.664545514524125</v>
      </c>
      <c r="L295" s="60">
        <v>8.0145455145241264</v>
      </c>
      <c r="M295" s="59">
        <v>31.424020274376399</v>
      </c>
      <c r="N295" s="79">
        <v>26.373144399460191</v>
      </c>
      <c r="O295" s="58">
        <v>18.954898157129001</v>
      </c>
      <c r="P295" s="61">
        <v>8.0145455145241264</v>
      </c>
      <c r="Q295" s="1">
        <v>18.999515033947624</v>
      </c>
      <c r="R295" s="1">
        <v>5.2352840973224488</v>
      </c>
      <c r="S295" s="1" t="str">
        <f>VLOOKUP(F295,'7)Transmission Capacity - App G'!$C$7:$M$23,11,FALSE)</f>
        <v xml:space="preserve">Connections Reform </v>
      </c>
    </row>
    <row r="296" spans="2:19" ht="15" x14ac:dyDescent="0.25">
      <c r="B296" s="6" t="s">
        <v>295</v>
      </c>
      <c r="C296" s="6" t="s">
        <v>471</v>
      </c>
      <c r="D296" s="6" t="s">
        <v>47</v>
      </c>
      <c r="E296" s="6" t="s">
        <v>47</v>
      </c>
      <c r="F296" s="6" t="s">
        <v>487</v>
      </c>
      <c r="G296" s="6">
        <v>330806</v>
      </c>
      <c r="H296" s="62">
        <v>435291</v>
      </c>
      <c r="I296" s="63">
        <v>630</v>
      </c>
      <c r="J296" s="74">
        <v>7.2018672578713909</v>
      </c>
      <c r="K296" s="59">
        <v>3.8710993237999993</v>
      </c>
      <c r="L296" s="60">
        <v>10.279252200823276</v>
      </c>
      <c r="M296" s="59">
        <v>31.737277490934328</v>
      </c>
      <c r="N296" s="79">
        <v>10.77207818109294</v>
      </c>
      <c r="O296" s="58">
        <v>7.8596041909196748</v>
      </c>
      <c r="P296" s="61">
        <v>10.279252200823276</v>
      </c>
      <c r="Q296" s="1">
        <v>8.0106126111760663</v>
      </c>
      <c r="R296" s="1">
        <v>5.3969645170058342</v>
      </c>
      <c r="S296" s="1" t="str">
        <f>VLOOKUP(F296,'7)Transmission Capacity - App G'!$C$7:$M$23,11,FALSE)</f>
        <v xml:space="preserve">Connections Reform </v>
      </c>
    </row>
    <row r="297" spans="2:19" ht="15" x14ac:dyDescent="0.25">
      <c r="B297" s="6" t="s">
        <v>296</v>
      </c>
      <c r="C297" s="6" t="s">
        <v>472</v>
      </c>
      <c r="D297" s="6" t="s">
        <v>378</v>
      </c>
      <c r="E297" s="55" t="s">
        <v>441</v>
      </c>
      <c r="F297" s="6" t="s">
        <v>488</v>
      </c>
      <c r="G297" s="6">
        <v>356910</v>
      </c>
      <c r="H297" s="62">
        <v>513357</v>
      </c>
      <c r="I297" s="63">
        <v>400</v>
      </c>
      <c r="J297" s="74">
        <v>7.6210235533030604</v>
      </c>
      <c r="K297" s="59">
        <v>2.7027920504398839</v>
      </c>
      <c r="L297" s="60">
        <v>5.5027920504398846</v>
      </c>
      <c r="M297" s="59">
        <v>12.53321771599394</v>
      </c>
      <c r="N297" s="79">
        <v>12.53321771599394</v>
      </c>
      <c r="O297" s="58">
        <v>12.53321771599394</v>
      </c>
      <c r="P297" s="61">
        <v>5.5027920504398846</v>
      </c>
      <c r="Q297" s="1">
        <v>12.232541543668463</v>
      </c>
      <c r="R297" s="1">
        <v>7.0318172078587686</v>
      </c>
      <c r="S297" s="1" t="str">
        <f>VLOOKUP(F297,'7)Transmission Capacity - App G'!$C$7:$M$23,11,FALSE)</f>
        <v xml:space="preserve">Connections Reform </v>
      </c>
    </row>
    <row r="298" spans="2:19" ht="15" x14ac:dyDescent="0.25">
      <c r="B298" s="6" t="s">
        <v>297</v>
      </c>
      <c r="C298" s="6" t="s">
        <v>471</v>
      </c>
      <c r="D298" s="6" t="s">
        <v>284</v>
      </c>
      <c r="E298" s="6" t="s">
        <v>284</v>
      </c>
      <c r="F298" s="6" t="s">
        <v>414</v>
      </c>
      <c r="G298" s="6">
        <v>394298</v>
      </c>
      <c r="H298" s="62">
        <v>409450</v>
      </c>
      <c r="I298" s="63">
        <v>800</v>
      </c>
      <c r="J298" s="74">
        <v>9.1452282639636699</v>
      </c>
      <c r="K298" s="59">
        <v>5.3711990132663132</v>
      </c>
      <c r="L298" s="60">
        <v>15.878911744524437</v>
      </c>
      <c r="M298" s="59">
        <v>0</v>
      </c>
      <c r="N298" s="79">
        <v>0</v>
      </c>
      <c r="O298" s="58">
        <v>0</v>
      </c>
      <c r="P298" s="61">
        <v>0</v>
      </c>
      <c r="Q298" s="1">
        <v>0</v>
      </c>
      <c r="R298" s="1">
        <v>0</v>
      </c>
      <c r="S298" s="1" t="str">
        <f>VLOOKUP(F298,'7)Transmission Capacity - App G'!$C$7:$M$23,11,FALSE)</f>
        <v xml:space="preserve">Connections Reform </v>
      </c>
    </row>
    <row r="299" spans="2:19" ht="15" x14ac:dyDescent="0.25">
      <c r="B299" s="6" t="s">
        <v>298</v>
      </c>
      <c r="C299" s="6" t="s">
        <v>472</v>
      </c>
      <c r="D299" s="6" t="s">
        <v>381</v>
      </c>
      <c r="E299" s="55" t="s">
        <v>318</v>
      </c>
      <c r="F299" s="6" t="s">
        <v>486</v>
      </c>
      <c r="G299" s="6">
        <v>300289</v>
      </c>
      <c r="H299" s="62">
        <v>530805</v>
      </c>
      <c r="I299" s="63">
        <v>630</v>
      </c>
      <c r="J299" s="74">
        <v>12.00311209645232</v>
      </c>
      <c r="K299" s="59">
        <v>13.161333605921811</v>
      </c>
      <c r="L299" s="60">
        <v>19.661333605921811</v>
      </c>
      <c r="M299" s="59">
        <v>2.6844262295081971</v>
      </c>
      <c r="N299" s="79">
        <v>0.44197031039136303</v>
      </c>
      <c r="O299" s="58">
        <v>0.31765276430649858</v>
      </c>
      <c r="P299" s="61">
        <v>2.6844262295081971</v>
      </c>
      <c r="Q299" s="1">
        <v>0</v>
      </c>
      <c r="R299" s="1">
        <v>0</v>
      </c>
      <c r="S299" s="1" t="str">
        <f>VLOOKUP(F299,'7)Transmission Capacity - App G'!$C$7:$M$23,11,FALSE)</f>
        <v xml:space="preserve">Connections Reform </v>
      </c>
    </row>
    <row r="300" spans="2:19" ht="15" x14ac:dyDescent="0.25">
      <c r="B300" s="6" t="s">
        <v>299</v>
      </c>
      <c r="C300" s="6" t="s">
        <v>472</v>
      </c>
      <c r="D300" s="6" t="s">
        <v>399</v>
      </c>
      <c r="E300" s="6" t="s">
        <v>399</v>
      </c>
      <c r="F300" s="6" t="s">
        <v>486</v>
      </c>
      <c r="G300" s="6">
        <v>311307</v>
      </c>
      <c r="H300" s="62">
        <v>553464</v>
      </c>
      <c r="I300" s="63">
        <v>400</v>
      </c>
      <c r="J300" s="74">
        <v>7.6210235533030604</v>
      </c>
      <c r="K300" s="59">
        <v>19.13605253979733</v>
      </c>
      <c r="L300" s="60">
        <v>41.375213939766468</v>
      </c>
      <c r="M300" s="59">
        <v>7</v>
      </c>
      <c r="N300" s="79">
        <v>1.9574944071588367</v>
      </c>
      <c r="O300" s="58">
        <v>1.4344262295081966</v>
      </c>
      <c r="P300" s="61">
        <v>7</v>
      </c>
      <c r="Q300" s="1">
        <v>1.4344262295081966</v>
      </c>
      <c r="R300" s="1">
        <v>7</v>
      </c>
      <c r="S300" s="1" t="str">
        <f>VLOOKUP(F300,'7)Transmission Capacity - App G'!$C$7:$M$23,11,FALSE)</f>
        <v xml:space="preserve">Connections Reform </v>
      </c>
    </row>
    <row r="301" spans="2:19" ht="15" x14ac:dyDescent="0.25">
      <c r="B301" s="6" t="s">
        <v>300</v>
      </c>
      <c r="C301" s="6" t="s">
        <v>472</v>
      </c>
      <c r="D301" s="6" t="s">
        <v>300</v>
      </c>
      <c r="E301" s="6" t="s">
        <v>300</v>
      </c>
      <c r="F301" s="6" t="s">
        <v>490</v>
      </c>
      <c r="G301" s="6">
        <v>347198</v>
      </c>
      <c r="H301" s="62">
        <v>407434</v>
      </c>
      <c r="I301" s="63">
        <v>630</v>
      </c>
      <c r="J301" s="74">
        <v>12.00311209645232</v>
      </c>
      <c r="K301" s="59">
        <v>0</v>
      </c>
      <c r="L301" s="60">
        <v>0</v>
      </c>
      <c r="M301" s="59">
        <v>11.217948717948717</v>
      </c>
      <c r="N301" s="79">
        <v>1.9574944071588367</v>
      </c>
      <c r="O301" s="58">
        <v>1.4344262295081966</v>
      </c>
      <c r="P301" s="61">
        <v>0</v>
      </c>
      <c r="Q301" s="1">
        <v>1.3975751697381176</v>
      </c>
      <c r="R301" s="1">
        <v>7.808964617464035</v>
      </c>
      <c r="S301" s="1" t="str">
        <f>VLOOKUP(F301,'7)Transmission Capacity - App G'!$C$7:$M$23,11,FALSE)</f>
        <v xml:space="preserve">Connections Reform </v>
      </c>
    </row>
    <row r="302" spans="2:19" ht="15" x14ac:dyDescent="0.25">
      <c r="B302" s="6" t="s">
        <v>301</v>
      </c>
      <c r="C302" s="6" t="s">
        <v>472</v>
      </c>
      <c r="D302" s="6" t="s">
        <v>378</v>
      </c>
      <c r="E302" s="55" t="s">
        <v>441</v>
      </c>
      <c r="F302" s="6" t="s">
        <v>488</v>
      </c>
      <c r="G302" s="6">
        <v>342672</v>
      </c>
      <c r="H302" s="62">
        <v>538337</v>
      </c>
      <c r="I302" s="63">
        <v>630</v>
      </c>
      <c r="J302" s="74">
        <v>12.00311209645232</v>
      </c>
      <c r="K302" s="59">
        <v>10.279546701778933</v>
      </c>
      <c r="L302" s="60">
        <v>12.245137568037535</v>
      </c>
      <c r="M302" s="59">
        <v>26.80743553807245</v>
      </c>
      <c r="N302" s="79">
        <v>23.887179487179491</v>
      </c>
      <c r="O302" s="58">
        <v>17.168186226964117</v>
      </c>
      <c r="P302" s="61">
        <v>12.245137568037535</v>
      </c>
      <c r="Q302" s="1">
        <v>17.788069835111546</v>
      </c>
      <c r="R302" s="1">
        <v>13.373584247290175</v>
      </c>
      <c r="S302" s="1" t="str">
        <f>VLOOKUP(F302,'7)Transmission Capacity - App G'!$C$7:$M$23,11,FALSE)</f>
        <v xml:space="preserve">Connections Reform </v>
      </c>
    </row>
    <row r="303" spans="2:19" ht="15" x14ac:dyDescent="0.25">
      <c r="B303" s="6" t="s">
        <v>302</v>
      </c>
      <c r="C303" s="6" t="s">
        <v>472</v>
      </c>
      <c r="D303" s="6" t="s">
        <v>120</v>
      </c>
      <c r="E303" s="6" t="s">
        <v>120</v>
      </c>
      <c r="F303" s="6" t="s">
        <v>486</v>
      </c>
      <c r="G303" s="6">
        <v>297180</v>
      </c>
      <c r="H303" s="62">
        <v>518183</v>
      </c>
      <c r="I303" s="63">
        <v>400</v>
      </c>
      <c r="J303" s="74">
        <v>7.6210235533030604</v>
      </c>
      <c r="K303" s="59">
        <v>4.4657352820533962</v>
      </c>
      <c r="L303" s="60">
        <v>6.4657352820533962</v>
      </c>
      <c r="M303" s="59">
        <v>10.661538461538392</v>
      </c>
      <c r="N303" s="79">
        <v>1.8604026845637462</v>
      </c>
      <c r="O303" s="58">
        <v>1.3632786885245813</v>
      </c>
      <c r="P303" s="61">
        <v>6.4657352820533962</v>
      </c>
      <c r="Q303" s="1">
        <v>12.711542192046556</v>
      </c>
      <c r="R303" s="1">
        <v>7.3458986236260895</v>
      </c>
      <c r="S303" s="1" t="str">
        <f>VLOOKUP(F303,'7)Transmission Capacity - App G'!$C$7:$M$23,11,FALSE)</f>
        <v xml:space="preserve">Connections Reform </v>
      </c>
    </row>
    <row r="304" spans="2:19" ht="15" x14ac:dyDescent="0.25">
      <c r="B304" s="6" t="s">
        <v>303</v>
      </c>
      <c r="C304" s="6" t="s">
        <v>471</v>
      </c>
      <c r="D304" s="6" t="s">
        <v>403</v>
      </c>
      <c r="E304" s="6" t="s">
        <v>403</v>
      </c>
      <c r="F304" s="6" t="s">
        <v>415</v>
      </c>
      <c r="G304" s="6">
        <v>391844</v>
      </c>
      <c r="H304" s="62">
        <v>398322</v>
      </c>
      <c r="I304" s="63">
        <v>800</v>
      </c>
      <c r="J304" s="74">
        <v>9.1452282639636699</v>
      </c>
      <c r="K304" s="59">
        <v>8.4931184838594778</v>
      </c>
      <c r="L304" s="60">
        <v>13.158599145361409</v>
      </c>
      <c r="M304" s="59">
        <v>2.6564102564102599</v>
      </c>
      <c r="N304" s="79">
        <v>0.46353467561521311</v>
      </c>
      <c r="O304" s="58">
        <v>0.33967213114754141</v>
      </c>
      <c r="P304" s="61">
        <v>2.6564102564102599</v>
      </c>
      <c r="Q304" s="1">
        <v>1.4344262295081966</v>
      </c>
      <c r="R304" s="1">
        <v>11.217948717948717</v>
      </c>
      <c r="S304" s="1" t="str">
        <f>VLOOKUP(F304,'7)Transmission Capacity - App G'!$C$7:$M$23,11,FALSE)</f>
        <v xml:space="preserve">Connections Reform </v>
      </c>
    </row>
    <row r="305" spans="2:19" ht="15" x14ac:dyDescent="0.25">
      <c r="B305" s="6" t="s">
        <v>304</v>
      </c>
      <c r="C305" s="6" t="s">
        <v>472</v>
      </c>
      <c r="D305" s="6" t="s">
        <v>391</v>
      </c>
      <c r="E305" s="6" t="s">
        <v>391</v>
      </c>
      <c r="F305" s="6" t="s">
        <v>391</v>
      </c>
      <c r="G305" s="6">
        <v>392001</v>
      </c>
      <c r="H305" s="62">
        <v>372504</v>
      </c>
      <c r="I305" s="63">
        <v>630</v>
      </c>
      <c r="J305" s="74">
        <v>12.00311209645232</v>
      </c>
      <c r="K305" s="59">
        <v>1.3537000000000035</v>
      </c>
      <c r="L305" s="60">
        <v>1.3537000000000035</v>
      </c>
      <c r="M305" s="59">
        <v>11.217948717948717</v>
      </c>
      <c r="N305" s="79">
        <v>1.9574944071588367</v>
      </c>
      <c r="O305" s="58">
        <v>1.4344262295081966</v>
      </c>
      <c r="P305" s="61">
        <v>1.3537000000000035</v>
      </c>
      <c r="Q305" s="1">
        <v>1.4344262295081966</v>
      </c>
      <c r="R305" s="1">
        <v>0</v>
      </c>
      <c r="S305" s="1" t="str">
        <f>VLOOKUP(F305,'7)Transmission Capacity - App G'!$C$7:$M$23,11,FALSE)</f>
        <v xml:space="preserve"> offer  signed  25/04/2025</v>
      </c>
    </row>
    <row r="306" spans="2:19" ht="15" x14ac:dyDescent="0.25">
      <c r="B306" s="6" t="s">
        <v>305</v>
      </c>
      <c r="C306" s="6" t="s">
        <v>472</v>
      </c>
      <c r="D306" s="6" t="s">
        <v>382</v>
      </c>
      <c r="E306" s="6" t="s">
        <v>382</v>
      </c>
      <c r="F306" s="6" t="s">
        <v>487</v>
      </c>
      <c r="G306" s="6">
        <v>336410</v>
      </c>
      <c r="H306" s="62">
        <v>427512</v>
      </c>
      <c r="I306" s="63">
        <v>400</v>
      </c>
      <c r="J306" s="74">
        <v>7.6210235533030604</v>
      </c>
      <c r="K306" s="59">
        <v>14.10786927939894</v>
      </c>
      <c r="L306" s="60">
        <v>19.572498256111089</v>
      </c>
      <c r="M306" s="59">
        <v>21.660405644166577</v>
      </c>
      <c r="N306" s="79">
        <v>11.271390013495276</v>
      </c>
      <c r="O306" s="58">
        <v>8.1009699321047535</v>
      </c>
      <c r="P306" s="61">
        <v>19.572498256111089</v>
      </c>
      <c r="Q306" s="1">
        <v>0</v>
      </c>
      <c r="R306" s="1">
        <v>0</v>
      </c>
      <c r="S306" s="1" t="str">
        <f>VLOOKUP(F306,'7)Transmission Capacity - App G'!$C$7:$M$23,11,FALSE)</f>
        <v xml:space="preserve">Connections Reform </v>
      </c>
    </row>
    <row r="307" spans="2:19" ht="15" x14ac:dyDescent="0.25">
      <c r="B307" s="6" t="s">
        <v>306</v>
      </c>
      <c r="C307" s="6" t="s">
        <v>472</v>
      </c>
      <c r="D307" s="6" t="s">
        <v>391</v>
      </c>
      <c r="E307" s="6" t="s">
        <v>391</v>
      </c>
      <c r="F307" s="6" t="s">
        <v>391</v>
      </c>
      <c r="G307" s="6">
        <v>390968</v>
      </c>
      <c r="H307" s="62">
        <v>373004</v>
      </c>
      <c r="I307" s="63">
        <v>400</v>
      </c>
      <c r="J307" s="74">
        <v>7.6210235533030604</v>
      </c>
      <c r="K307" s="59">
        <v>1.3537000000000035</v>
      </c>
      <c r="L307" s="60">
        <v>1.3537000000000035</v>
      </c>
      <c r="M307" s="59">
        <v>11.217948717948717</v>
      </c>
      <c r="N307" s="79">
        <v>1.9574944071588367</v>
      </c>
      <c r="O307" s="58">
        <v>1.4344262295081966</v>
      </c>
      <c r="P307" s="61">
        <v>1.3537000000000035</v>
      </c>
      <c r="Q307" s="1">
        <v>1.4344262295081966</v>
      </c>
      <c r="R307" s="1">
        <v>0</v>
      </c>
      <c r="S307" s="1" t="str">
        <f>VLOOKUP(F307,'7)Transmission Capacity - App G'!$C$7:$M$23,11,FALSE)</f>
        <v xml:space="preserve"> offer  signed  25/04/2025</v>
      </c>
    </row>
    <row r="308" spans="2:19" ht="15" x14ac:dyDescent="0.25">
      <c r="B308" s="6" t="s">
        <v>307</v>
      </c>
      <c r="C308" s="6" t="s">
        <v>471</v>
      </c>
      <c r="D308" s="6" t="s">
        <v>388</v>
      </c>
      <c r="E308" s="6" t="s">
        <v>388</v>
      </c>
      <c r="F308" s="6" t="s">
        <v>418</v>
      </c>
      <c r="G308" s="6">
        <v>371065</v>
      </c>
      <c r="H308" s="62">
        <v>409109</v>
      </c>
      <c r="I308" s="63">
        <v>400</v>
      </c>
      <c r="J308" s="74">
        <v>4.572614131981835</v>
      </c>
      <c r="K308" s="59">
        <v>8.5516484662348837</v>
      </c>
      <c r="L308" s="60">
        <v>8.5516484662348837</v>
      </c>
      <c r="M308" s="59">
        <v>11.217948717948717</v>
      </c>
      <c r="N308" s="79">
        <v>1.9574944071588367</v>
      </c>
      <c r="O308" s="58">
        <v>1.4344262295081966</v>
      </c>
      <c r="P308" s="61">
        <v>8.5516484662348837</v>
      </c>
      <c r="Q308" s="1">
        <v>1.4344262295081966</v>
      </c>
      <c r="R308" s="1">
        <v>5.2214907623346996</v>
      </c>
      <c r="S308" s="1" t="str">
        <f>VLOOKUP(F308,'7)Transmission Capacity - App G'!$C$7:$M$23,11,FALSE)</f>
        <v xml:space="preserve">Connections Reform </v>
      </c>
    </row>
    <row r="309" spans="2:19" ht="15" x14ac:dyDescent="0.25">
      <c r="B309" s="6" t="s">
        <v>308</v>
      </c>
      <c r="C309" s="6" t="s">
        <v>472</v>
      </c>
      <c r="D309" s="6" t="s">
        <v>386</v>
      </c>
      <c r="E309" s="6" t="s">
        <v>386</v>
      </c>
      <c r="F309" s="6" t="s">
        <v>486</v>
      </c>
      <c r="G309" s="6">
        <v>361282</v>
      </c>
      <c r="H309" s="62">
        <v>570359</v>
      </c>
      <c r="I309" s="63">
        <v>1250</v>
      </c>
      <c r="J309" s="74">
        <v>23.815698604072061</v>
      </c>
      <c r="K309" s="59">
        <v>5.77</v>
      </c>
      <c r="L309" s="60">
        <v>7.52</v>
      </c>
      <c r="M309" s="59">
        <v>1.6794871794871795</v>
      </c>
      <c r="N309" s="79">
        <v>0.44197031039136303</v>
      </c>
      <c r="O309" s="58">
        <v>0.31765276430649858</v>
      </c>
      <c r="P309" s="61">
        <v>1.6794871794871795</v>
      </c>
      <c r="Q309" s="1">
        <v>0.31765276430649858</v>
      </c>
      <c r="R309" s="56">
        <v>1.6794871794871795</v>
      </c>
      <c r="S309" s="1" t="str">
        <f>VLOOKUP(F309,'7)Transmission Capacity - App G'!$C$7:$M$23,11,FALSE)</f>
        <v xml:space="preserve">Connections Reform </v>
      </c>
    </row>
    <row r="310" spans="2:19" ht="15" x14ac:dyDescent="0.25">
      <c r="B310" s="6" t="s">
        <v>309</v>
      </c>
      <c r="C310" s="6" t="s">
        <v>471</v>
      </c>
      <c r="D310" s="6" t="s">
        <v>280</v>
      </c>
      <c r="E310" s="6" t="s">
        <v>280</v>
      </c>
      <c r="F310" s="6" t="s">
        <v>412</v>
      </c>
      <c r="G310" s="6">
        <v>387882</v>
      </c>
      <c r="H310" s="62">
        <v>414309</v>
      </c>
      <c r="I310" s="63">
        <v>630</v>
      </c>
      <c r="J310" s="74">
        <v>7.2018672578713909</v>
      </c>
      <c r="K310" s="59">
        <v>8.1507225850937921</v>
      </c>
      <c r="L310" s="60">
        <v>11.650722585093792</v>
      </c>
      <c r="M310" s="59">
        <v>22.546012388300795</v>
      </c>
      <c r="N310" s="79">
        <v>12.656242520941365</v>
      </c>
      <c r="O310" s="58">
        <v>9.2343422584400479</v>
      </c>
      <c r="P310" s="61">
        <v>11.650722585093792</v>
      </c>
      <c r="Q310" s="1">
        <v>4.1690987718911279</v>
      </c>
      <c r="R310" s="1">
        <v>9.62963669089795</v>
      </c>
      <c r="S310" s="1" t="str">
        <f>VLOOKUP(F310,'7)Transmission Capacity - App G'!$C$7:$M$23,11,FALSE)</f>
        <v xml:space="preserve">Connections Reform </v>
      </c>
    </row>
    <row r="311" spans="2:19" ht="15" x14ac:dyDescent="0.25">
      <c r="B311" s="6" t="s">
        <v>310</v>
      </c>
      <c r="C311" s="6" t="s">
        <v>471</v>
      </c>
      <c r="D311" s="6" t="s">
        <v>239</v>
      </c>
      <c r="E311" s="6" t="s">
        <v>239</v>
      </c>
      <c r="F311" s="6" t="s">
        <v>255</v>
      </c>
      <c r="G311" s="6">
        <v>385446</v>
      </c>
      <c r="H311" s="62">
        <v>437481</v>
      </c>
      <c r="I311" s="63">
        <v>400</v>
      </c>
      <c r="J311" s="74">
        <v>4.572614131981835</v>
      </c>
      <c r="K311" s="59">
        <v>4.0155168518145086</v>
      </c>
      <c r="L311" s="60">
        <v>17.795516851814508</v>
      </c>
      <c r="M311" s="59">
        <v>0</v>
      </c>
      <c r="N311" s="79">
        <v>0</v>
      </c>
      <c r="O311" s="58">
        <v>0</v>
      </c>
      <c r="P311" s="61">
        <v>0</v>
      </c>
      <c r="Q311" s="1">
        <v>0</v>
      </c>
      <c r="R311" s="1">
        <v>0</v>
      </c>
      <c r="S311" s="1" t="str">
        <f>VLOOKUP(F311,'7)Transmission Capacity - App G'!$C$7:$M$23,11,FALSE)</f>
        <v xml:space="preserve">Connections Reform </v>
      </c>
    </row>
    <row r="312" spans="2:19" ht="15" x14ac:dyDescent="0.25">
      <c r="B312" s="6" t="s">
        <v>311</v>
      </c>
      <c r="C312" s="6" t="s">
        <v>472</v>
      </c>
      <c r="D312" s="6" t="s">
        <v>202</v>
      </c>
      <c r="E312" s="6" t="s">
        <v>202</v>
      </c>
      <c r="F312" s="6" t="s">
        <v>419</v>
      </c>
      <c r="G312" s="6">
        <v>347661</v>
      </c>
      <c r="H312" s="62">
        <v>461494</v>
      </c>
      <c r="I312" s="63">
        <v>800</v>
      </c>
      <c r="J312" s="74">
        <v>15.242047106606121</v>
      </c>
      <c r="K312" s="59">
        <v>0</v>
      </c>
      <c r="L312" s="60">
        <v>0</v>
      </c>
      <c r="M312" s="59">
        <v>11.217948717948717</v>
      </c>
      <c r="N312" s="79">
        <v>1.9574944071588367</v>
      </c>
      <c r="O312" s="58">
        <v>1.4344262295081966</v>
      </c>
      <c r="P312" s="61">
        <v>0</v>
      </c>
      <c r="Q312" s="1">
        <v>1.5150819672131133</v>
      </c>
      <c r="R312" s="1">
        <v>5.0572075342512903</v>
      </c>
      <c r="S312" s="1" t="str">
        <f>VLOOKUP(F312,'7)Transmission Capacity - App G'!$C$7:$M$23,11,FALSE)</f>
        <v xml:space="preserve">Connections Reform </v>
      </c>
    </row>
    <row r="313" spans="2:19" ht="15" x14ac:dyDescent="0.25">
      <c r="B313" s="6" t="s">
        <v>312</v>
      </c>
      <c r="C313" s="6" t="s">
        <v>471</v>
      </c>
      <c r="D313" s="6" t="s">
        <v>202</v>
      </c>
      <c r="E313" s="6" t="s">
        <v>202</v>
      </c>
      <c r="F313" s="6" t="s">
        <v>419</v>
      </c>
      <c r="G313" s="6">
        <v>347651</v>
      </c>
      <c r="H313" s="62">
        <v>461484</v>
      </c>
      <c r="I313" s="63">
        <v>800</v>
      </c>
      <c r="J313" s="74">
        <v>9.1452282639636699</v>
      </c>
      <c r="K313" s="59">
        <v>0</v>
      </c>
      <c r="L313" s="60">
        <v>0</v>
      </c>
      <c r="M313" s="59">
        <v>11.217948717948717</v>
      </c>
      <c r="N313" s="79">
        <v>1.9574944071588367</v>
      </c>
      <c r="O313" s="58">
        <v>1.4344262295081966</v>
      </c>
      <c r="P313" s="61">
        <v>0</v>
      </c>
      <c r="Q313" s="1">
        <v>1.5150819672131133</v>
      </c>
      <c r="R313" s="1">
        <v>5.0572075342512903</v>
      </c>
      <c r="S313" s="1" t="str">
        <f>VLOOKUP(F313,'7)Transmission Capacity - App G'!$C$7:$M$23,11,FALSE)</f>
        <v xml:space="preserve">Connections Reform </v>
      </c>
    </row>
    <row r="314" spans="2:19" ht="15" x14ac:dyDescent="0.25">
      <c r="B314" s="6" t="s">
        <v>313</v>
      </c>
      <c r="C314" s="6" t="s">
        <v>471</v>
      </c>
      <c r="D314" s="6" t="s">
        <v>47</v>
      </c>
      <c r="E314" s="6" t="s">
        <v>47</v>
      </c>
      <c r="F314" s="6" t="s">
        <v>487</v>
      </c>
      <c r="G314" s="6">
        <v>332037</v>
      </c>
      <c r="H314" s="62">
        <v>432063</v>
      </c>
      <c r="I314" s="63">
        <v>400</v>
      </c>
      <c r="J314" s="74">
        <v>4.572614131981835</v>
      </c>
      <c r="K314" s="59">
        <v>8.5674219322705376</v>
      </c>
      <c r="L314" s="60">
        <v>13.167421932270539</v>
      </c>
      <c r="M314" s="59">
        <v>18.377766847024084</v>
      </c>
      <c r="N314" s="79">
        <v>2.9806142800159523</v>
      </c>
      <c r="O314" s="58">
        <v>2.1747380675203707</v>
      </c>
      <c r="P314" s="61">
        <v>13.167421932270539</v>
      </c>
      <c r="Q314" s="1">
        <v>2.1114068111361437</v>
      </c>
      <c r="R314" s="1">
        <v>6.29550123877533</v>
      </c>
      <c r="S314" s="1" t="str">
        <f>VLOOKUP(F314,'7)Transmission Capacity - App G'!$C$7:$M$23,11,FALSE)</f>
        <v xml:space="preserve">Connections Reform </v>
      </c>
    </row>
    <row r="315" spans="2:19" ht="15" x14ac:dyDescent="0.25">
      <c r="B315" s="6" t="s">
        <v>314</v>
      </c>
      <c r="C315" s="6" t="s">
        <v>471</v>
      </c>
      <c r="D315" s="6" t="s">
        <v>382</v>
      </c>
      <c r="E315" s="6" t="s">
        <v>382</v>
      </c>
      <c r="F315" s="6" t="s">
        <v>487</v>
      </c>
      <c r="G315" s="6">
        <v>331716</v>
      </c>
      <c r="H315" s="62">
        <v>429849</v>
      </c>
      <c r="I315" s="63">
        <v>630</v>
      </c>
      <c r="J315" s="74">
        <v>7.2018672578713909</v>
      </c>
      <c r="K315" s="59">
        <v>10.852998027278192</v>
      </c>
      <c r="L315" s="60">
        <v>14.352998027278192</v>
      </c>
      <c r="M315" s="59">
        <v>21.660405644166577</v>
      </c>
      <c r="N315" s="79">
        <v>9.590985241324292</v>
      </c>
      <c r="O315" s="58">
        <v>6.9978463329452865</v>
      </c>
      <c r="P315" s="61">
        <v>14.352998027278192</v>
      </c>
      <c r="Q315" s="1">
        <v>0</v>
      </c>
      <c r="R315" s="1">
        <v>0</v>
      </c>
      <c r="S315" s="1" t="str">
        <f>VLOOKUP(F315,'7)Transmission Capacity - App G'!$C$7:$M$23,11,FALSE)</f>
        <v xml:space="preserve">Connections Reform </v>
      </c>
    </row>
    <row r="316" spans="2:19" ht="15" x14ac:dyDescent="0.25">
      <c r="B316" s="6" t="s">
        <v>622</v>
      </c>
      <c r="C316" s="6" t="s">
        <v>471</v>
      </c>
      <c r="D316" s="6" t="s">
        <v>623</v>
      </c>
      <c r="E316" s="6" t="s">
        <v>129</v>
      </c>
      <c r="F316" s="6" t="s">
        <v>418</v>
      </c>
      <c r="G316" s="6">
        <v>383100</v>
      </c>
      <c r="H316" s="62">
        <v>398078</v>
      </c>
      <c r="I316" s="63">
        <v>600</v>
      </c>
      <c r="J316" s="74">
        <v>6.8589211979727542</v>
      </c>
      <c r="K316" s="59">
        <v>0</v>
      </c>
      <c r="L316" s="60">
        <v>0</v>
      </c>
      <c r="M316" s="59">
        <v>7</v>
      </c>
      <c r="N316" s="79">
        <v>1.9574944071588367</v>
      </c>
      <c r="O316" s="58">
        <v>1.4344262295081966</v>
      </c>
      <c r="P316" s="61">
        <v>0</v>
      </c>
    </row>
    <row r="317" spans="2:19" ht="15" x14ac:dyDescent="0.25">
      <c r="B317" s="6" t="s">
        <v>315</v>
      </c>
      <c r="C317" s="6" t="s">
        <v>471</v>
      </c>
      <c r="D317" s="6" t="s">
        <v>148</v>
      </c>
      <c r="E317" s="6" t="s">
        <v>148</v>
      </c>
      <c r="F317" s="6" t="s">
        <v>414</v>
      </c>
      <c r="G317" s="6">
        <v>392582</v>
      </c>
      <c r="H317" s="62">
        <v>405316</v>
      </c>
      <c r="I317" s="63">
        <v>630</v>
      </c>
      <c r="J317" s="74">
        <v>7.2018672578713909</v>
      </c>
      <c r="K317" s="59">
        <v>8.1267745547183718</v>
      </c>
      <c r="L317" s="60">
        <v>11.585927114370705</v>
      </c>
      <c r="M317" s="59">
        <v>29.513660819470616</v>
      </c>
      <c r="N317" s="79">
        <v>10.900837654567212</v>
      </c>
      <c r="O317" s="58">
        <v>7.9535506402793956</v>
      </c>
      <c r="P317" s="61">
        <v>11.585927114370705</v>
      </c>
      <c r="Q317" s="1">
        <v>7.7148026604854811</v>
      </c>
      <c r="R317" s="1">
        <v>4.6017310636633511</v>
      </c>
      <c r="S317" s="1" t="str">
        <f>VLOOKUP(F317,'7)Transmission Capacity - App G'!$C$7:$M$23,11,FALSE)</f>
        <v xml:space="preserve">Connections Reform </v>
      </c>
    </row>
    <row r="318" spans="2:19" ht="15" x14ac:dyDescent="0.25">
      <c r="B318" s="6" t="s">
        <v>316</v>
      </c>
      <c r="C318" s="6" t="s">
        <v>471</v>
      </c>
      <c r="D318" s="6" t="s">
        <v>383</v>
      </c>
      <c r="E318" s="6" t="s">
        <v>383</v>
      </c>
      <c r="F318" s="6" t="s">
        <v>487</v>
      </c>
      <c r="G318" s="6">
        <v>354932</v>
      </c>
      <c r="H318" s="62">
        <v>429640</v>
      </c>
      <c r="I318" s="63">
        <v>400</v>
      </c>
      <c r="J318" s="74">
        <v>4.572614131981835</v>
      </c>
      <c r="K318" s="59">
        <v>6.9188515417294667</v>
      </c>
      <c r="L318" s="60">
        <v>10.418851541729467</v>
      </c>
      <c r="M318" s="59">
        <v>11.217948717948717</v>
      </c>
      <c r="N318" s="79">
        <v>1.9574944071588367</v>
      </c>
      <c r="O318" s="58">
        <v>1.4344262295081966</v>
      </c>
      <c r="P318" s="61">
        <v>10.418851541729467</v>
      </c>
      <c r="Q318" s="1">
        <v>1.4344262295081966</v>
      </c>
      <c r="R318" s="1">
        <v>10.066430945376688</v>
      </c>
      <c r="S318" s="1" t="str">
        <f>VLOOKUP(F318,'7)Transmission Capacity - App G'!$C$7:$M$23,11,FALSE)</f>
        <v xml:space="preserve">Connections Reform </v>
      </c>
    </row>
    <row r="319" spans="2:19" ht="15" x14ac:dyDescent="0.25">
      <c r="B319" s="6" t="s">
        <v>317</v>
      </c>
      <c r="C319" s="6" t="s">
        <v>471</v>
      </c>
      <c r="D319" s="6" t="s">
        <v>382</v>
      </c>
      <c r="E319" s="6" t="s">
        <v>382</v>
      </c>
      <c r="F319" s="6" t="s">
        <v>487</v>
      </c>
      <c r="G319" s="6">
        <v>332713</v>
      </c>
      <c r="H319" s="62">
        <v>428643</v>
      </c>
      <c r="I319" s="63">
        <v>400</v>
      </c>
      <c r="J319" s="74">
        <v>4.572614131981835</v>
      </c>
      <c r="K319" s="59">
        <v>14.4111156658001</v>
      </c>
      <c r="L319" s="60">
        <v>19.048115665800101</v>
      </c>
      <c r="M319" s="59">
        <v>21.660405644166577</v>
      </c>
      <c r="N319" s="79">
        <v>12.796729158356602</v>
      </c>
      <c r="O319" s="58">
        <v>9.3368451688009326</v>
      </c>
      <c r="P319" s="61">
        <v>19.048115665800101</v>
      </c>
      <c r="Q319" s="1">
        <v>0</v>
      </c>
      <c r="R319" s="1">
        <v>0</v>
      </c>
      <c r="S319" s="1" t="str">
        <f>VLOOKUP(F319,'7)Transmission Capacity - App G'!$C$7:$M$23,11,FALSE)</f>
        <v xml:space="preserve">Connections Reform </v>
      </c>
    </row>
    <row r="320" spans="2:19" ht="15" x14ac:dyDescent="0.25">
      <c r="B320" s="6" t="s">
        <v>318</v>
      </c>
      <c r="C320" s="6" t="s">
        <v>472</v>
      </c>
      <c r="D320" s="6" t="s">
        <v>381</v>
      </c>
      <c r="E320" s="55" t="s">
        <v>318</v>
      </c>
      <c r="F320" s="6" t="s">
        <v>486</v>
      </c>
      <c r="G320" s="6">
        <v>302535</v>
      </c>
      <c r="H320" s="62">
        <v>529330</v>
      </c>
      <c r="I320" s="63">
        <v>630</v>
      </c>
      <c r="J320" s="74">
        <v>12.00311209645232</v>
      </c>
      <c r="K320" s="59">
        <v>9.0999071419920448</v>
      </c>
      <c r="L320" s="60">
        <v>11.599907141992045</v>
      </c>
      <c r="M320" s="59">
        <v>7</v>
      </c>
      <c r="N320" s="79">
        <v>1.9574944071588367</v>
      </c>
      <c r="O320" s="58">
        <v>1.4344262295081966</v>
      </c>
      <c r="P320" s="61">
        <v>7</v>
      </c>
      <c r="Q320" s="1">
        <v>0</v>
      </c>
      <c r="R320" s="1">
        <v>0</v>
      </c>
      <c r="S320" s="1" t="str">
        <f>VLOOKUP(F320,'7)Transmission Capacity - App G'!$C$7:$M$23,11,FALSE)</f>
        <v xml:space="preserve">Connections Reform </v>
      </c>
    </row>
    <row r="321" spans="2:19" ht="15" x14ac:dyDescent="0.25">
      <c r="B321" s="6" t="s">
        <v>319</v>
      </c>
      <c r="C321" s="6" t="s">
        <v>472</v>
      </c>
      <c r="D321" s="6" t="s">
        <v>375</v>
      </c>
      <c r="E321" s="6" t="s">
        <v>375</v>
      </c>
      <c r="F321" s="6" t="s">
        <v>487</v>
      </c>
      <c r="G321" s="6">
        <v>356139</v>
      </c>
      <c r="H321" s="62">
        <v>410059</v>
      </c>
      <c r="I321" s="63">
        <v>630</v>
      </c>
      <c r="J321" s="74">
        <v>12.00311209645232</v>
      </c>
      <c r="K321" s="59">
        <v>0</v>
      </c>
      <c r="L321" s="60">
        <v>0</v>
      </c>
      <c r="M321" s="59">
        <v>18.503511407017573</v>
      </c>
      <c r="N321" s="79">
        <v>7.0279352226720633</v>
      </c>
      <c r="O321" s="58">
        <v>5.051115421920465</v>
      </c>
      <c r="P321" s="61">
        <v>0</v>
      </c>
      <c r="Q321" s="1">
        <v>1.9914391489538268</v>
      </c>
      <c r="R321" s="1">
        <v>1.9914391489538268</v>
      </c>
      <c r="S321" s="1" t="str">
        <f>VLOOKUP(F321,'7)Transmission Capacity - App G'!$C$7:$M$23,11,FALSE)</f>
        <v xml:space="preserve">Connections Reform </v>
      </c>
    </row>
    <row r="322" spans="2:19" ht="15" x14ac:dyDescent="0.25">
      <c r="B322" s="6" t="s">
        <v>320</v>
      </c>
      <c r="C322" s="6" t="s">
        <v>471</v>
      </c>
      <c r="D322" s="6" t="s">
        <v>129</v>
      </c>
      <c r="E322" s="6" t="s">
        <v>129</v>
      </c>
      <c r="F322" s="6" t="s">
        <v>418</v>
      </c>
      <c r="G322" s="6">
        <v>383780</v>
      </c>
      <c r="H322" s="62">
        <v>399743</v>
      </c>
      <c r="I322" s="63">
        <v>400</v>
      </c>
      <c r="J322" s="74">
        <v>4.572614131981835</v>
      </c>
      <c r="K322" s="59">
        <v>0</v>
      </c>
      <c r="L322" s="60">
        <v>0</v>
      </c>
      <c r="M322" s="59">
        <v>7</v>
      </c>
      <c r="N322" s="79">
        <v>1.9574944071588367</v>
      </c>
      <c r="O322" s="58">
        <v>1.4344262295081966</v>
      </c>
      <c r="P322" s="61">
        <v>0</v>
      </c>
      <c r="Q322" s="1">
        <v>1.4344262295081966</v>
      </c>
      <c r="R322" s="1">
        <v>0</v>
      </c>
      <c r="S322" s="1" t="str">
        <f>VLOOKUP(F322,'7)Transmission Capacity - App G'!$C$7:$M$23,11,FALSE)</f>
        <v xml:space="preserve">Connections Reform </v>
      </c>
    </row>
    <row r="323" spans="2:19" ht="15" x14ac:dyDescent="0.25">
      <c r="B323" s="6" t="s">
        <v>321</v>
      </c>
      <c r="C323" s="6" t="s">
        <v>471</v>
      </c>
      <c r="D323" s="6" t="s">
        <v>402</v>
      </c>
      <c r="E323" s="6" t="s">
        <v>402</v>
      </c>
      <c r="F323" s="6" t="s">
        <v>255</v>
      </c>
      <c r="G323" s="6">
        <v>376338</v>
      </c>
      <c r="H323" s="62">
        <v>429396</v>
      </c>
      <c r="I323" s="63">
        <v>630</v>
      </c>
      <c r="J323" s="74">
        <v>7.2018672578713909</v>
      </c>
      <c r="K323" s="59">
        <v>11.784315717897812</v>
      </c>
      <c r="L323" s="60">
        <v>15.921315717897812</v>
      </c>
      <c r="M323" s="59">
        <v>20.12831785097956</v>
      </c>
      <c r="N323" s="79">
        <v>3.3554048663741547</v>
      </c>
      <c r="O323" s="58">
        <v>2.4481955762514569</v>
      </c>
      <c r="P323" s="61">
        <v>15.921315717897812</v>
      </c>
      <c r="Q323" s="1">
        <v>2.4384097843665953</v>
      </c>
      <c r="R323" s="1">
        <v>6.5077922908931711</v>
      </c>
      <c r="S323" s="1" t="str">
        <f>VLOOKUP(F323,'7)Transmission Capacity - App G'!$C$7:$M$23,11,FALSE)</f>
        <v xml:space="preserve">Connections Reform </v>
      </c>
    </row>
    <row r="324" spans="2:19" ht="15" x14ac:dyDescent="0.25">
      <c r="B324" s="6" t="s">
        <v>322</v>
      </c>
      <c r="C324" s="6" t="s">
        <v>471</v>
      </c>
      <c r="D324" s="6" t="s">
        <v>322</v>
      </c>
      <c r="E324" s="6" t="s">
        <v>322</v>
      </c>
      <c r="F324" s="6" t="s">
        <v>415</v>
      </c>
      <c r="G324" s="6">
        <v>387190</v>
      </c>
      <c r="H324" s="62">
        <v>398835</v>
      </c>
      <c r="I324" s="63">
        <v>600</v>
      </c>
      <c r="J324" s="74">
        <v>6.8589211979727542</v>
      </c>
      <c r="K324" s="59">
        <v>1.9683199528842437</v>
      </c>
      <c r="L324" s="60">
        <v>8.9683199528842437</v>
      </c>
      <c r="M324" s="59">
        <v>11.217948717948717</v>
      </c>
      <c r="N324" s="79">
        <v>1.9574944071588367</v>
      </c>
      <c r="O324" s="58">
        <v>1.4344262295081966</v>
      </c>
      <c r="P324" s="61">
        <v>8.9683199528842437</v>
      </c>
      <c r="Q324" s="1">
        <v>1.4344262295081966</v>
      </c>
      <c r="R324" s="1">
        <v>0</v>
      </c>
      <c r="S324" s="1" t="str">
        <f>VLOOKUP(F324,'7)Transmission Capacity - App G'!$C$7:$M$23,11,FALSE)</f>
        <v xml:space="preserve">Connections Reform </v>
      </c>
    </row>
    <row r="325" spans="2:19" ht="15" x14ac:dyDescent="0.25">
      <c r="B325" s="6" t="s">
        <v>323</v>
      </c>
      <c r="C325" s="6" t="s">
        <v>472</v>
      </c>
      <c r="D325" s="6" t="s">
        <v>407</v>
      </c>
      <c r="E325" s="6" t="s">
        <v>407</v>
      </c>
      <c r="F325" s="6" t="s">
        <v>255</v>
      </c>
      <c r="G325" s="6">
        <v>379112</v>
      </c>
      <c r="H325" s="62">
        <v>418005</v>
      </c>
      <c r="I325" s="63">
        <v>400</v>
      </c>
      <c r="J325" s="74">
        <v>7.6210235533030604</v>
      </c>
      <c r="K325" s="59">
        <v>7.7256907858451456</v>
      </c>
      <c r="L325" s="60">
        <v>24.725690785845146</v>
      </c>
      <c r="M325" s="59">
        <v>26.025409836065577</v>
      </c>
      <c r="N325" s="79">
        <v>4.2848852901484484</v>
      </c>
      <c r="O325" s="58">
        <v>3.0796314258001947</v>
      </c>
      <c r="P325" s="61">
        <v>24.725690785845146</v>
      </c>
      <c r="Q325" s="1">
        <v>2.7819592628516023</v>
      </c>
      <c r="R325" s="1">
        <v>23.509836065573783</v>
      </c>
      <c r="S325" s="1" t="str">
        <f>VLOOKUP(F325,'7)Transmission Capacity - App G'!$C$7:$M$23,11,FALSE)</f>
        <v xml:space="preserve">Connections Reform </v>
      </c>
    </row>
    <row r="326" spans="2:19" ht="15" x14ac:dyDescent="0.25">
      <c r="B326" s="6" t="s">
        <v>324</v>
      </c>
      <c r="C326" s="6" t="s">
        <v>472</v>
      </c>
      <c r="D326" s="6" t="s">
        <v>400</v>
      </c>
      <c r="E326" s="6" t="s">
        <v>400</v>
      </c>
      <c r="F326" s="6" t="s">
        <v>418</v>
      </c>
      <c r="G326" s="6">
        <v>378367</v>
      </c>
      <c r="H326" s="62">
        <v>401718</v>
      </c>
      <c r="I326" s="63">
        <v>800</v>
      </c>
      <c r="J326" s="74">
        <v>15.242047106606121</v>
      </c>
      <c r="K326" s="59">
        <v>12.968088792376577</v>
      </c>
      <c r="L326" s="60">
        <v>18.729752238638198</v>
      </c>
      <c r="M326" s="59">
        <v>30.029532235571157</v>
      </c>
      <c r="N326" s="79">
        <v>14.961808367071527</v>
      </c>
      <c r="O326" s="58">
        <v>10.753346265761397</v>
      </c>
      <c r="P326" s="61">
        <v>18.729752238638198</v>
      </c>
      <c r="Q326" s="1">
        <v>10.852958292919496</v>
      </c>
      <c r="R326" s="1">
        <v>18.198557329376602</v>
      </c>
      <c r="S326" s="1" t="str">
        <f>VLOOKUP(F326,'7)Transmission Capacity - App G'!$C$7:$M$23,11,FALSE)</f>
        <v xml:space="preserve">Connections Reform </v>
      </c>
    </row>
    <row r="327" spans="2:19" ht="15" x14ac:dyDescent="0.25">
      <c r="B327" s="6" t="s">
        <v>325</v>
      </c>
      <c r="C327" s="6" t="s">
        <v>471</v>
      </c>
      <c r="D327" s="6" t="s">
        <v>384</v>
      </c>
      <c r="E327" s="6" t="s">
        <v>384</v>
      </c>
      <c r="F327" s="6" t="s">
        <v>415</v>
      </c>
      <c r="G327" s="6">
        <v>395148</v>
      </c>
      <c r="H327" s="62">
        <v>398108</v>
      </c>
      <c r="I327" s="63">
        <v>630</v>
      </c>
      <c r="J327" s="74">
        <v>7.2018672578713909</v>
      </c>
      <c r="K327" s="59">
        <v>8.5077146509632851</v>
      </c>
      <c r="L327" s="60">
        <v>13.144714650963286</v>
      </c>
      <c r="M327" s="59">
        <v>7</v>
      </c>
      <c r="N327" s="79">
        <v>1.9574944071588367</v>
      </c>
      <c r="O327" s="58">
        <v>1.4344262295081966</v>
      </c>
      <c r="P327" s="61">
        <v>7</v>
      </c>
      <c r="Q327" s="1">
        <v>1.4344262295081966</v>
      </c>
      <c r="R327" s="1">
        <v>7</v>
      </c>
      <c r="S327" s="1" t="str">
        <f>VLOOKUP(F327,'7)Transmission Capacity - App G'!$C$7:$M$23,11,FALSE)</f>
        <v xml:space="preserve">Connections Reform </v>
      </c>
    </row>
    <row r="328" spans="2:19" ht="15" x14ac:dyDescent="0.25">
      <c r="B328" s="6" t="s">
        <v>326</v>
      </c>
      <c r="C328" s="6" t="s">
        <v>472</v>
      </c>
      <c r="D328" s="6" t="s">
        <v>383</v>
      </c>
      <c r="E328" s="6" t="s">
        <v>383</v>
      </c>
      <c r="F328" s="6" t="s">
        <v>487</v>
      </c>
      <c r="G328" s="6">
        <v>353958</v>
      </c>
      <c r="H328" s="62">
        <v>426066</v>
      </c>
      <c r="I328" s="63">
        <v>400</v>
      </c>
      <c r="J328" s="74">
        <v>7.6210235533030604</v>
      </c>
      <c r="K328" s="59">
        <v>10.333778053439662</v>
      </c>
      <c r="L328" s="60">
        <v>14.470778053439663</v>
      </c>
      <c r="M328" s="59">
        <v>11.217948717948717</v>
      </c>
      <c r="N328" s="79">
        <v>1.9574944071588367</v>
      </c>
      <c r="O328" s="58">
        <v>1.4344262295081966</v>
      </c>
      <c r="P328" s="61">
        <v>11.217948717948717</v>
      </c>
      <c r="Q328" s="1">
        <v>1.4344262295081966</v>
      </c>
      <c r="R328" s="1">
        <v>9.0649602724609863</v>
      </c>
      <c r="S328" s="1" t="str">
        <f>VLOOKUP(F328,'7)Transmission Capacity - App G'!$C$7:$M$23,11,FALSE)</f>
        <v xml:space="preserve">Connections Reform </v>
      </c>
    </row>
    <row r="329" spans="2:19" ht="15" x14ac:dyDescent="0.25">
      <c r="B329" s="6" t="s">
        <v>327</v>
      </c>
      <c r="C329" s="6" t="s">
        <v>472</v>
      </c>
      <c r="D329" s="6" t="s">
        <v>375</v>
      </c>
      <c r="E329" s="6" t="s">
        <v>375</v>
      </c>
      <c r="F329" s="6" t="s">
        <v>487</v>
      </c>
      <c r="G329" s="6">
        <v>344741</v>
      </c>
      <c r="H329" s="62">
        <v>422417</v>
      </c>
      <c r="I329" s="63">
        <v>400</v>
      </c>
      <c r="J329" s="74">
        <v>7.6210235533030604</v>
      </c>
      <c r="K329" s="59">
        <v>0</v>
      </c>
      <c r="L329" s="60">
        <v>0</v>
      </c>
      <c r="M329" s="59">
        <v>16.322228714162282</v>
      </c>
      <c r="N329" s="79">
        <v>4.9847503373819162</v>
      </c>
      <c r="O329" s="58">
        <v>3.5826382153249274</v>
      </c>
      <c r="P329" s="61">
        <v>0</v>
      </c>
      <c r="Q329" s="1">
        <v>0.31765276430649858</v>
      </c>
      <c r="R329" s="1">
        <v>2.6844262295081971</v>
      </c>
      <c r="S329" s="1" t="str">
        <f>VLOOKUP(F329,'7)Transmission Capacity - App G'!$C$7:$M$23,11,FALSE)</f>
        <v xml:space="preserve">Connections Reform </v>
      </c>
    </row>
    <row r="330" spans="2:19" ht="15" x14ac:dyDescent="0.25">
      <c r="B330" s="6" t="s">
        <v>328</v>
      </c>
      <c r="C330" s="6" t="s">
        <v>471</v>
      </c>
      <c r="D330" s="6" t="s">
        <v>400</v>
      </c>
      <c r="E330" s="6" t="s">
        <v>400</v>
      </c>
      <c r="F330" s="6" t="s">
        <v>418</v>
      </c>
      <c r="G330" s="6">
        <v>379792</v>
      </c>
      <c r="H330" s="62">
        <v>400497</v>
      </c>
      <c r="I330" s="63">
        <v>400</v>
      </c>
      <c r="J330" s="74">
        <v>4.572614131981835</v>
      </c>
      <c r="K330" s="59">
        <v>3.9900137165074749</v>
      </c>
      <c r="L330" s="60">
        <v>14.690013716507474</v>
      </c>
      <c r="M330" s="59">
        <v>29.637915281264963</v>
      </c>
      <c r="N330" s="79">
        <v>10.093897088153174</v>
      </c>
      <c r="O330" s="58">
        <v>7.3647846332945299</v>
      </c>
      <c r="P330" s="61">
        <v>14.690013716507474</v>
      </c>
      <c r="Q330" s="1">
        <v>7.3788957088061515</v>
      </c>
      <c r="R330" s="1">
        <v>14.598096691769442</v>
      </c>
      <c r="S330" s="1" t="str">
        <f>VLOOKUP(F330,'7)Transmission Capacity - App G'!$C$7:$M$23,11,FALSE)</f>
        <v xml:space="preserve">Connections Reform </v>
      </c>
    </row>
    <row r="331" spans="2:19" ht="15" x14ac:dyDescent="0.25">
      <c r="B331" s="87" t="s">
        <v>583</v>
      </c>
      <c r="C331" s="6">
        <v>11</v>
      </c>
      <c r="D331" s="87" t="s">
        <v>377</v>
      </c>
      <c r="E331" s="6"/>
      <c r="F331" s="87" t="s">
        <v>413</v>
      </c>
      <c r="G331" s="6">
        <v>381374</v>
      </c>
      <c r="H331" s="62">
        <v>386134</v>
      </c>
      <c r="I331" s="63">
        <v>630</v>
      </c>
      <c r="J331" s="74">
        <v>12</v>
      </c>
      <c r="K331" s="59">
        <v>9.7866134130284195</v>
      </c>
      <c r="L331" s="60">
        <v>34.986613413028437</v>
      </c>
      <c r="M331" s="59">
        <v>11.217948717948717</v>
      </c>
      <c r="N331" s="79">
        <v>1.9574944071588367</v>
      </c>
      <c r="O331" s="58">
        <v>1.4344262295081966</v>
      </c>
      <c r="P331" s="61">
        <v>11.217948717948717</v>
      </c>
    </row>
    <row r="332" spans="2:19" ht="15" x14ac:dyDescent="0.25">
      <c r="B332" s="6" t="s">
        <v>329</v>
      </c>
      <c r="C332" s="6" t="s">
        <v>472</v>
      </c>
      <c r="D332" s="6" t="s">
        <v>42</v>
      </c>
      <c r="E332" s="6" t="s">
        <v>42</v>
      </c>
      <c r="F332" s="6" t="s">
        <v>487</v>
      </c>
      <c r="G332" s="6">
        <v>334207</v>
      </c>
      <c r="H332" s="62">
        <v>442111</v>
      </c>
      <c r="I332" s="63">
        <v>630</v>
      </c>
      <c r="J332" s="74">
        <v>12.00311209645232</v>
      </c>
      <c r="K332" s="59">
        <v>9.6114484551078334</v>
      </c>
      <c r="L332" s="60">
        <v>12.748448455107834</v>
      </c>
      <c r="M332" s="59">
        <v>10.176229508196709</v>
      </c>
      <c r="N332" s="79">
        <v>1.675438596491226</v>
      </c>
      <c r="O332" s="58">
        <v>1.2041707080504351</v>
      </c>
      <c r="P332" s="61">
        <v>10.176229508196709</v>
      </c>
      <c r="Q332" s="1">
        <v>0.31765276430649858</v>
      </c>
      <c r="R332" s="1">
        <v>2.6844262295081971</v>
      </c>
      <c r="S332" s="1" t="str">
        <f>VLOOKUP(F332,'7)Transmission Capacity - App G'!$C$7:$M$23,11,FALSE)</f>
        <v xml:space="preserve">Connections Reform </v>
      </c>
    </row>
    <row r="333" spans="2:19" ht="15" x14ac:dyDescent="0.25">
      <c r="B333" s="6" t="s">
        <v>330</v>
      </c>
      <c r="C333" s="6" t="s">
        <v>472</v>
      </c>
      <c r="D333" s="6" t="s">
        <v>80</v>
      </c>
      <c r="E333" s="6" t="s">
        <v>80</v>
      </c>
      <c r="F333" s="6" t="s">
        <v>414</v>
      </c>
      <c r="G333" s="6">
        <v>387242</v>
      </c>
      <c r="H333" s="62">
        <v>405960</v>
      </c>
      <c r="I333" s="63">
        <v>400</v>
      </c>
      <c r="J333" s="74">
        <v>7.6210235533030604</v>
      </c>
      <c r="K333" s="59">
        <v>4.2489292611529379</v>
      </c>
      <c r="L333" s="60">
        <v>4.2489292611529379</v>
      </c>
      <c r="M333" s="59">
        <v>32.128430153299405</v>
      </c>
      <c r="N333" s="79">
        <v>8.6926174496644215</v>
      </c>
      <c r="O333" s="58">
        <v>6.3698360655737654</v>
      </c>
      <c r="P333" s="61">
        <v>4.2489292611529379</v>
      </c>
      <c r="Q333" s="1">
        <v>1.3649180327868842</v>
      </c>
      <c r="R333" s="1">
        <v>0</v>
      </c>
      <c r="S333" s="1" t="str">
        <f>VLOOKUP(F333,'7)Transmission Capacity - App G'!$C$7:$M$23,11,FALSE)</f>
        <v xml:space="preserve">Connections Reform </v>
      </c>
    </row>
    <row r="334" spans="2:19" ht="15" x14ac:dyDescent="0.25">
      <c r="B334" s="6" t="s">
        <v>331</v>
      </c>
      <c r="C334" s="6" t="s">
        <v>471</v>
      </c>
      <c r="D334" s="6" t="s">
        <v>401</v>
      </c>
      <c r="E334" s="6" t="s">
        <v>401</v>
      </c>
      <c r="F334" s="6" t="s">
        <v>413</v>
      </c>
      <c r="G334" s="6">
        <v>380714</v>
      </c>
      <c r="H334" s="62">
        <v>396551</v>
      </c>
      <c r="I334" s="63">
        <v>630</v>
      </c>
      <c r="J334" s="74">
        <v>7.2018672578713909</v>
      </c>
      <c r="K334" s="59">
        <v>1.8300438220777977</v>
      </c>
      <c r="L334" s="60">
        <v>8.8300438220777977</v>
      </c>
      <c r="M334" s="59">
        <v>22.646254817549682</v>
      </c>
      <c r="N334" s="79">
        <v>8.0202632628639829</v>
      </c>
      <c r="O334" s="58">
        <v>5.8518044237485469</v>
      </c>
      <c r="P334" s="61">
        <v>8.8300438220777977</v>
      </c>
      <c r="Q334" s="1">
        <v>5.7122222526134339</v>
      </c>
      <c r="R334" s="1">
        <v>14.336523016932295</v>
      </c>
      <c r="S334" s="1" t="str">
        <f>VLOOKUP(F334,'7)Transmission Capacity - App G'!$C$7:$M$23,11,FALSE)</f>
        <v xml:space="preserve">Connections Reform </v>
      </c>
    </row>
    <row r="335" spans="2:19" ht="15" x14ac:dyDescent="0.25">
      <c r="B335" s="6" t="s">
        <v>332</v>
      </c>
      <c r="C335" s="6" t="s">
        <v>471</v>
      </c>
      <c r="D335" s="6" t="s">
        <v>390</v>
      </c>
      <c r="E335" s="6" t="s">
        <v>390</v>
      </c>
      <c r="F335" s="6" t="s">
        <v>417</v>
      </c>
      <c r="G335" s="6">
        <v>378738</v>
      </c>
      <c r="H335" s="62">
        <v>397694</v>
      </c>
      <c r="I335" s="63">
        <v>630</v>
      </c>
      <c r="J335" s="74">
        <v>7.2018672578713909</v>
      </c>
      <c r="K335" s="59">
        <v>3.7038266255126526</v>
      </c>
      <c r="L335" s="60">
        <v>8.9538266255126526</v>
      </c>
      <c r="M335" s="59">
        <v>2.6918347270044269</v>
      </c>
      <c r="N335" s="79">
        <v>0.43657758276824887</v>
      </c>
      <c r="O335" s="58">
        <v>0.31853899883585568</v>
      </c>
      <c r="P335" s="61">
        <v>2.6918347270044269</v>
      </c>
      <c r="Q335" s="1">
        <v>0.31847726837580376</v>
      </c>
      <c r="R335" s="1">
        <v>2.6914375645502386</v>
      </c>
      <c r="S335" s="1" t="str">
        <f>VLOOKUP(F335,'7)Transmission Capacity - App G'!$C$7:$M$23,11,FALSE)</f>
        <v xml:space="preserve">Connections Reform </v>
      </c>
    </row>
    <row r="336" spans="2:19" ht="15" x14ac:dyDescent="0.25">
      <c r="B336" s="6" t="s">
        <v>334</v>
      </c>
      <c r="C336" s="6" t="s">
        <v>471</v>
      </c>
      <c r="D336" s="6" t="s">
        <v>129</v>
      </c>
      <c r="E336" s="6" t="s">
        <v>129</v>
      </c>
      <c r="F336" s="6" t="s">
        <v>418</v>
      </c>
      <c r="G336" s="6">
        <v>382649</v>
      </c>
      <c r="H336" s="62">
        <v>398230</v>
      </c>
      <c r="I336" s="63">
        <v>630</v>
      </c>
      <c r="J336" s="74">
        <v>7.2018672578713909</v>
      </c>
      <c r="K336" s="59">
        <v>0</v>
      </c>
      <c r="L336" s="60">
        <v>0</v>
      </c>
      <c r="M336" s="59">
        <v>0</v>
      </c>
      <c r="N336" s="79">
        <v>0</v>
      </c>
      <c r="O336" s="58">
        <v>0</v>
      </c>
      <c r="P336" s="61">
        <v>0</v>
      </c>
      <c r="Q336" s="1">
        <v>0</v>
      </c>
      <c r="R336" s="1">
        <v>0</v>
      </c>
      <c r="S336" s="1" t="str">
        <f>VLOOKUP(F336,'7)Transmission Capacity - App G'!$C$7:$M$23,11,FALSE)</f>
        <v xml:space="preserve">Connections Reform </v>
      </c>
    </row>
    <row r="337" spans="2:19" ht="15" x14ac:dyDescent="0.25">
      <c r="B337" s="6" t="s">
        <v>335</v>
      </c>
      <c r="C337" s="6" t="s">
        <v>471</v>
      </c>
      <c r="D337" s="6" t="s">
        <v>383</v>
      </c>
      <c r="E337" s="6" t="s">
        <v>383</v>
      </c>
      <c r="F337" s="6" t="s">
        <v>487</v>
      </c>
      <c r="G337" s="6">
        <v>352393</v>
      </c>
      <c r="H337" s="62">
        <v>431036</v>
      </c>
      <c r="I337" s="63">
        <v>400</v>
      </c>
      <c r="J337" s="74">
        <v>4.572614131981835</v>
      </c>
      <c r="K337" s="59">
        <v>9.3598252531504667</v>
      </c>
      <c r="L337" s="60">
        <v>13.496825253150467</v>
      </c>
      <c r="M337" s="59">
        <v>11.217948717948717</v>
      </c>
      <c r="N337" s="79">
        <v>1.9574944071588367</v>
      </c>
      <c r="O337" s="58">
        <v>1.4344262295081966</v>
      </c>
      <c r="P337" s="61">
        <v>11.217948717948717</v>
      </c>
      <c r="Q337" s="1">
        <v>1.4344262295081966</v>
      </c>
      <c r="R337" s="1">
        <v>8.461831347582919</v>
      </c>
      <c r="S337" s="1" t="str">
        <f>VLOOKUP(F337,'7)Transmission Capacity - App G'!$C$7:$M$23,11,FALSE)</f>
        <v xml:space="preserve">Connections Reform </v>
      </c>
    </row>
    <row r="338" spans="2:19" ht="15" x14ac:dyDescent="0.25">
      <c r="B338" s="6" t="s">
        <v>336</v>
      </c>
      <c r="C338" s="6" t="s">
        <v>472</v>
      </c>
      <c r="D338" s="6" t="s">
        <v>336</v>
      </c>
      <c r="E338" s="6" t="s">
        <v>336</v>
      </c>
      <c r="F338" s="6" t="s">
        <v>486</v>
      </c>
      <c r="G338" s="6">
        <v>327495</v>
      </c>
      <c r="H338" s="62">
        <v>477808</v>
      </c>
      <c r="I338" s="63">
        <v>630</v>
      </c>
      <c r="J338" s="74">
        <v>12.00311209645232</v>
      </c>
      <c r="K338" s="59">
        <v>5.0739014666547888</v>
      </c>
      <c r="L338" s="60">
        <v>8.0739014666547888</v>
      </c>
      <c r="M338" s="59">
        <v>15.278541596795174</v>
      </c>
      <c r="N338" s="79">
        <v>9.8630229419703088</v>
      </c>
      <c r="O338" s="58">
        <v>7.0887487875848683</v>
      </c>
      <c r="P338" s="61">
        <v>8.0739014666547888</v>
      </c>
      <c r="Q338" s="1">
        <v>7.6223084384093109</v>
      </c>
      <c r="R338" s="1">
        <v>7.7499766589636767</v>
      </c>
      <c r="S338" s="1" t="str">
        <f>VLOOKUP(F338,'7)Transmission Capacity - App G'!$C$7:$M$23,11,FALSE)</f>
        <v xml:space="preserve">Connections Reform </v>
      </c>
    </row>
    <row r="339" spans="2:19" ht="15" x14ac:dyDescent="0.25">
      <c r="B339" s="6" t="s">
        <v>337</v>
      </c>
      <c r="C339" s="6" t="s">
        <v>471</v>
      </c>
      <c r="D339" s="6" t="s">
        <v>388</v>
      </c>
      <c r="E339" s="6" t="s">
        <v>388</v>
      </c>
      <c r="F339" s="6" t="s">
        <v>418</v>
      </c>
      <c r="G339" s="6">
        <v>372174</v>
      </c>
      <c r="H339" s="62">
        <v>410598</v>
      </c>
      <c r="I339" s="63">
        <v>630</v>
      </c>
      <c r="J339" s="74">
        <v>7.2018672578713909</v>
      </c>
      <c r="K339" s="59">
        <v>7.8000588816679439</v>
      </c>
      <c r="L339" s="60">
        <v>12.437058881667944</v>
      </c>
      <c r="M339" s="59">
        <v>11.217948717948717</v>
      </c>
      <c r="N339" s="79">
        <v>1.9574944071588367</v>
      </c>
      <c r="O339" s="58">
        <v>1.4344262295081966</v>
      </c>
      <c r="P339" s="61">
        <v>11.217948717948717</v>
      </c>
      <c r="Q339" s="1">
        <v>1.4344262295081966</v>
      </c>
      <c r="R339" s="1">
        <v>9.7198170551910295</v>
      </c>
      <c r="S339" s="1" t="str">
        <f>VLOOKUP(F339,'7)Transmission Capacity - App G'!$C$7:$M$23,11,FALSE)</f>
        <v xml:space="preserve">Connections Reform </v>
      </c>
    </row>
    <row r="340" spans="2:19" ht="15" x14ac:dyDescent="0.25">
      <c r="B340" s="6" t="s">
        <v>338</v>
      </c>
      <c r="C340" s="6" t="s">
        <v>472</v>
      </c>
      <c r="D340" s="6" t="s">
        <v>411</v>
      </c>
      <c r="E340" s="6" t="s">
        <v>411</v>
      </c>
      <c r="F340" s="6" t="s">
        <v>489</v>
      </c>
      <c r="G340" s="6">
        <v>352531</v>
      </c>
      <c r="H340" s="62">
        <v>404369</v>
      </c>
      <c r="I340" s="63">
        <v>630</v>
      </c>
      <c r="J340" s="74">
        <v>12.00311209645232</v>
      </c>
      <c r="K340" s="59">
        <v>3.3164496343389516</v>
      </c>
      <c r="L340" s="60">
        <v>8.3746740822841819</v>
      </c>
      <c r="M340" s="59">
        <v>23.203596091693921</v>
      </c>
      <c r="N340" s="79">
        <v>11.42118758434548</v>
      </c>
      <c r="O340" s="58">
        <v>8.2086323957323</v>
      </c>
      <c r="P340" s="61">
        <v>8.3746740822841819</v>
      </c>
      <c r="Q340" s="1">
        <v>8.1327837051406391</v>
      </c>
      <c r="R340" s="1">
        <v>6.6945242608350171</v>
      </c>
      <c r="S340" s="1" t="str">
        <f>VLOOKUP(F340,'7)Transmission Capacity - App G'!$C$7:$M$23,11,FALSE)</f>
        <v xml:space="preserve">Connections Reform </v>
      </c>
    </row>
    <row r="341" spans="2:19" ht="15" x14ac:dyDescent="0.25">
      <c r="B341" s="6" t="s">
        <v>339</v>
      </c>
      <c r="C341" s="6" t="s">
        <v>471</v>
      </c>
      <c r="D341" s="6" t="s">
        <v>401</v>
      </c>
      <c r="E341" s="6" t="s">
        <v>401</v>
      </c>
      <c r="F341" s="6" t="s">
        <v>413</v>
      </c>
      <c r="G341" s="6">
        <v>377117</v>
      </c>
      <c r="H341" s="62">
        <v>395709</v>
      </c>
      <c r="I341" s="63">
        <v>400</v>
      </c>
      <c r="J341" s="74">
        <v>4.572614131981835</v>
      </c>
      <c r="K341" s="59">
        <v>9.1975421107031252</v>
      </c>
      <c r="L341" s="60">
        <v>14.367042794772193</v>
      </c>
      <c r="M341" s="59">
        <v>29.383216340851781</v>
      </c>
      <c r="N341" s="79">
        <v>7.5769445552453139</v>
      </c>
      <c r="O341" s="58">
        <v>5.5283469150174636</v>
      </c>
      <c r="P341" s="61">
        <v>14.367042794772193</v>
      </c>
      <c r="Q341" s="1">
        <v>5.7691378795611783</v>
      </c>
      <c r="R341" s="1">
        <v>14.478268388857472</v>
      </c>
      <c r="S341" s="1" t="str">
        <f>VLOOKUP(F341,'7)Transmission Capacity - App G'!$C$7:$M$23,11,FALSE)</f>
        <v xml:space="preserve">Connections Reform </v>
      </c>
    </row>
    <row r="342" spans="2:19" ht="15" x14ac:dyDescent="0.25">
      <c r="B342" s="6" t="s">
        <v>340</v>
      </c>
      <c r="C342" s="6" t="s">
        <v>471</v>
      </c>
      <c r="D342" s="6" t="s">
        <v>213</v>
      </c>
      <c r="E342" s="6" t="s">
        <v>213</v>
      </c>
      <c r="F342" s="6" t="s">
        <v>420</v>
      </c>
      <c r="G342" s="6">
        <v>385373</v>
      </c>
      <c r="H342" s="62">
        <v>395948</v>
      </c>
      <c r="I342" s="63">
        <v>630</v>
      </c>
      <c r="J342" s="74">
        <v>7.2018672578713909</v>
      </c>
      <c r="K342" s="59">
        <v>0</v>
      </c>
      <c r="L342" s="60">
        <v>0</v>
      </c>
      <c r="M342" s="59">
        <v>27.531166495545811</v>
      </c>
      <c r="N342" s="79">
        <v>8.0303151176705239</v>
      </c>
      <c r="O342" s="58">
        <v>5.8591385331781156</v>
      </c>
      <c r="P342" s="61">
        <v>0</v>
      </c>
      <c r="Q342" s="1">
        <v>4.6311745162317211</v>
      </c>
      <c r="R342" s="1">
        <v>4.9475156422338777</v>
      </c>
      <c r="S342" s="1" t="str">
        <f>VLOOKUP(F342,'7)Transmission Capacity - App G'!$C$7:$M$23,11,FALSE)</f>
        <v xml:space="preserve">Connections Reform </v>
      </c>
    </row>
    <row r="343" spans="2:19" ht="15" x14ac:dyDescent="0.25">
      <c r="B343" s="6" t="s">
        <v>341</v>
      </c>
      <c r="C343" s="6" t="s">
        <v>471</v>
      </c>
      <c r="D343" s="6" t="s">
        <v>42</v>
      </c>
      <c r="E343" s="6" t="s">
        <v>42</v>
      </c>
      <c r="F343" s="6" t="s">
        <v>487</v>
      </c>
      <c r="G343" s="6">
        <v>331775</v>
      </c>
      <c r="H343" s="62">
        <v>438420</v>
      </c>
      <c r="I343" s="63">
        <v>630</v>
      </c>
      <c r="J343" s="74">
        <v>7.2018672578713909</v>
      </c>
      <c r="K343" s="59">
        <v>8.10905800463531</v>
      </c>
      <c r="L343" s="60">
        <v>11.60905800463531</v>
      </c>
      <c r="M343" s="59">
        <v>11.217948717948717</v>
      </c>
      <c r="N343" s="79">
        <v>1.9574944071588367</v>
      </c>
      <c r="O343" s="58">
        <v>1.4344262295081966</v>
      </c>
      <c r="P343" s="61">
        <v>11.217948717948717</v>
      </c>
      <c r="Q343" s="1">
        <v>1.4344262295081966</v>
      </c>
      <c r="R343" s="1">
        <v>10.937061927581469</v>
      </c>
      <c r="S343" s="1" t="str">
        <f>VLOOKUP(F343,'7)Transmission Capacity - App G'!$C$7:$M$23,11,FALSE)</f>
        <v xml:space="preserve">Connections Reform </v>
      </c>
    </row>
    <row r="344" spans="2:19" ht="15" x14ac:dyDescent="0.25">
      <c r="B344" s="6" t="s">
        <v>342</v>
      </c>
      <c r="C344" s="6" t="s">
        <v>471</v>
      </c>
      <c r="D344" s="6" t="s">
        <v>405</v>
      </c>
      <c r="E344" s="6" t="s">
        <v>405</v>
      </c>
      <c r="F344" s="6" t="s">
        <v>412</v>
      </c>
      <c r="G344" s="6">
        <v>390339</v>
      </c>
      <c r="H344" s="62">
        <v>414050</v>
      </c>
      <c r="I344" s="63">
        <v>630</v>
      </c>
      <c r="J344" s="74">
        <v>7.2018672578713909</v>
      </c>
      <c r="K344" s="59">
        <v>8.8245500813802096</v>
      </c>
      <c r="L344" s="60">
        <v>13.717336714170226</v>
      </c>
      <c r="M344" s="59">
        <v>30.255736975128656</v>
      </c>
      <c r="N344" s="79">
        <v>7.958915037893898</v>
      </c>
      <c r="O344" s="58">
        <v>5.8070430733410952</v>
      </c>
      <c r="P344" s="61">
        <v>13.717336714170226</v>
      </c>
      <c r="Q344" s="1">
        <v>5.5739487049367025</v>
      </c>
      <c r="R344" s="1">
        <v>0</v>
      </c>
      <c r="S344" s="1" t="str">
        <f>VLOOKUP(F344,'7)Transmission Capacity - App G'!$C$7:$M$23,11,FALSE)</f>
        <v xml:space="preserve">Connections Reform </v>
      </c>
    </row>
    <row r="345" spans="2:19" ht="15" x14ac:dyDescent="0.25">
      <c r="B345" s="6" t="s">
        <v>343</v>
      </c>
      <c r="C345" s="6" t="s">
        <v>471</v>
      </c>
      <c r="D345" s="6" t="s">
        <v>408</v>
      </c>
      <c r="E345" s="6" t="s">
        <v>408</v>
      </c>
      <c r="F345" s="6" t="s">
        <v>487</v>
      </c>
      <c r="G345" s="6">
        <v>341290</v>
      </c>
      <c r="H345" s="62">
        <v>428540</v>
      </c>
      <c r="I345" s="63">
        <v>1250</v>
      </c>
      <c r="J345" s="74">
        <v>14.289419162443236</v>
      </c>
      <c r="K345" s="59">
        <v>1.9910525768037104</v>
      </c>
      <c r="L345" s="60">
        <v>1.9910525768037104</v>
      </c>
      <c r="M345" s="59">
        <v>21.549807229095336</v>
      </c>
      <c r="N345" s="79">
        <v>12.895013960909452</v>
      </c>
      <c r="O345" s="58">
        <v>9.4085564610011634</v>
      </c>
      <c r="P345" s="61">
        <v>1.9910525768037104</v>
      </c>
      <c r="Q345" s="1">
        <v>0</v>
      </c>
      <c r="R345" s="1">
        <v>0</v>
      </c>
      <c r="S345" s="1" t="str">
        <f>VLOOKUP(F345,'7)Transmission Capacity - App G'!$C$7:$M$23,11,FALSE)</f>
        <v xml:space="preserve">Connections Reform </v>
      </c>
    </row>
    <row r="346" spans="2:19" ht="15" x14ac:dyDescent="0.25">
      <c r="B346" s="6" t="s">
        <v>344</v>
      </c>
      <c r="C346" s="6" t="s">
        <v>471</v>
      </c>
      <c r="D346" s="6" t="s">
        <v>148</v>
      </c>
      <c r="E346" s="6" t="s">
        <v>148</v>
      </c>
      <c r="F346" s="6" t="s">
        <v>414</v>
      </c>
      <c r="G346" s="6">
        <v>394942</v>
      </c>
      <c r="H346" s="62">
        <v>405940</v>
      </c>
      <c r="I346" s="63">
        <v>400</v>
      </c>
      <c r="J346" s="74">
        <v>4.572614131981835</v>
      </c>
      <c r="K346" s="59">
        <v>11.585927114370705</v>
      </c>
      <c r="L346" s="60">
        <v>11.585927114370705</v>
      </c>
      <c r="M346" s="59">
        <v>29.352325105112065</v>
      </c>
      <c r="N346" s="79">
        <v>13.3364978061428</v>
      </c>
      <c r="O346" s="58">
        <v>9.7306752037252622</v>
      </c>
      <c r="P346" s="61">
        <v>11.585927114370705</v>
      </c>
      <c r="Q346" s="1">
        <v>9.3439979328802973</v>
      </c>
      <c r="R346" s="1">
        <v>4.6017310636633511</v>
      </c>
      <c r="S346" s="1" t="str">
        <f>VLOOKUP(F346,'7)Transmission Capacity - App G'!$C$7:$M$23,11,FALSE)</f>
        <v xml:space="preserve">Connections Reform </v>
      </c>
    </row>
    <row r="347" spans="2:19" ht="15" x14ac:dyDescent="0.25">
      <c r="B347" s="6" t="s">
        <v>345</v>
      </c>
      <c r="C347" s="6" t="s">
        <v>472</v>
      </c>
      <c r="D347" s="6" t="s">
        <v>385</v>
      </c>
      <c r="E347" s="6" t="s">
        <v>385</v>
      </c>
      <c r="F347" s="6" t="s">
        <v>415</v>
      </c>
      <c r="G347" s="6">
        <v>407734</v>
      </c>
      <c r="H347" s="62">
        <v>375459</v>
      </c>
      <c r="I347" s="63">
        <v>630</v>
      </c>
      <c r="J347" s="74">
        <v>12.00311209645232</v>
      </c>
      <c r="K347" s="59">
        <v>0</v>
      </c>
      <c r="L347" s="60">
        <v>0</v>
      </c>
      <c r="M347" s="59">
        <v>29.51907649132156</v>
      </c>
      <c r="N347" s="79">
        <v>12.460593792172739</v>
      </c>
      <c r="O347" s="58">
        <v>8.9556741028128037</v>
      </c>
      <c r="P347" s="61">
        <v>0</v>
      </c>
      <c r="Q347" s="1">
        <v>1.3560655737704996</v>
      </c>
      <c r="R347" s="1">
        <v>10.605128205128267</v>
      </c>
      <c r="S347" s="1" t="str">
        <f>VLOOKUP(F347,'7)Transmission Capacity - App G'!$C$7:$M$23,11,FALSE)</f>
        <v xml:space="preserve">Connections Reform </v>
      </c>
    </row>
    <row r="348" spans="2:19" ht="15" x14ac:dyDescent="0.25">
      <c r="B348" s="6" t="s">
        <v>346</v>
      </c>
      <c r="C348" s="6" t="s">
        <v>471</v>
      </c>
      <c r="D348" s="6" t="s">
        <v>129</v>
      </c>
      <c r="E348" s="6" t="s">
        <v>129</v>
      </c>
      <c r="F348" s="6" t="s">
        <v>418</v>
      </c>
      <c r="G348" s="6">
        <v>378751</v>
      </c>
      <c r="H348" s="62">
        <v>398897</v>
      </c>
      <c r="I348" s="63">
        <v>800</v>
      </c>
      <c r="J348" s="74">
        <v>9.1452282639636699</v>
      </c>
      <c r="K348" s="59">
        <v>0</v>
      </c>
      <c r="L348" s="60">
        <v>0</v>
      </c>
      <c r="M348" s="59">
        <v>7</v>
      </c>
      <c r="N348" s="79">
        <v>1.9574944071588367</v>
      </c>
      <c r="O348" s="58">
        <v>1.4344262295081966</v>
      </c>
      <c r="P348" s="61">
        <v>0</v>
      </c>
      <c r="Q348" s="1">
        <v>1.4344262295081966</v>
      </c>
      <c r="R348" s="1">
        <v>0</v>
      </c>
      <c r="S348" s="1" t="str">
        <f>VLOOKUP(F348,'7)Transmission Capacity - App G'!$C$7:$M$23,11,FALSE)</f>
        <v xml:space="preserve">Connections Reform </v>
      </c>
    </row>
    <row r="349" spans="2:19" ht="15" x14ac:dyDescent="0.25">
      <c r="B349" s="6" t="s">
        <v>347</v>
      </c>
      <c r="C349" s="6" t="s">
        <v>471</v>
      </c>
      <c r="D349" s="6" t="s">
        <v>148</v>
      </c>
      <c r="E349" s="6" t="s">
        <v>148</v>
      </c>
      <c r="F349" s="6" t="s">
        <v>414</v>
      </c>
      <c r="G349" s="6">
        <v>391273</v>
      </c>
      <c r="H349" s="62">
        <v>403453</v>
      </c>
      <c r="I349" s="63">
        <v>630</v>
      </c>
      <c r="J349" s="74">
        <v>7.2018672578713909</v>
      </c>
      <c r="K349" s="59">
        <v>11.585927114370705</v>
      </c>
      <c r="L349" s="60">
        <v>11.585927114370705</v>
      </c>
      <c r="M349" s="59">
        <v>29.724834366262115</v>
      </c>
      <c r="N349" s="79">
        <v>12.991224571200638</v>
      </c>
      <c r="O349" s="58">
        <v>9.4787543655413273</v>
      </c>
      <c r="P349" s="61">
        <v>11.585927114370705</v>
      </c>
      <c r="Q349" s="1">
        <v>8.8768009460331623</v>
      </c>
      <c r="R349" s="1">
        <v>4.6017310636633511</v>
      </c>
      <c r="S349" s="1" t="str">
        <f>VLOOKUP(F349,'7)Transmission Capacity - App G'!$C$7:$M$23,11,FALSE)</f>
        <v xml:space="preserve">Connections Reform </v>
      </c>
    </row>
    <row r="350" spans="2:19" ht="15" x14ac:dyDescent="0.25">
      <c r="B350" s="6" t="s">
        <v>348</v>
      </c>
      <c r="C350" s="6" t="s">
        <v>471</v>
      </c>
      <c r="D350" s="6" t="s">
        <v>407</v>
      </c>
      <c r="E350" s="6" t="s">
        <v>407</v>
      </c>
      <c r="F350" s="6" t="s">
        <v>255</v>
      </c>
      <c r="G350" s="6">
        <v>386475</v>
      </c>
      <c r="H350" s="62">
        <v>422130</v>
      </c>
      <c r="I350" s="63">
        <v>400</v>
      </c>
      <c r="J350" s="74">
        <v>4.572614131981835</v>
      </c>
      <c r="K350" s="59">
        <v>9.9541062217359801</v>
      </c>
      <c r="L350" s="60">
        <v>14.591106221735981</v>
      </c>
      <c r="M350" s="59">
        <v>30.401020153107599</v>
      </c>
      <c r="N350" s="79">
        <v>13.132110091743121</v>
      </c>
      <c r="O350" s="58">
        <v>9.5815483119906872</v>
      </c>
      <c r="P350" s="61">
        <v>14.591106221735981</v>
      </c>
      <c r="Q350" s="1">
        <v>10.194531560529885</v>
      </c>
      <c r="R350" s="1">
        <v>7.7238812020997791</v>
      </c>
      <c r="S350" s="1" t="str">
        <f>VLOOKUP(F350,'7)Transmission Capacity - App G'!$C$7:$M$23,11,FALSE)</f>
        <v xml:space="preserve">Connections Reform </v>
      </c>
    </row>
    <row r="351" spans="2:19" ht="15" x14ac:dyDescent="0.25">
      <c r="B351" s="6" t="s">
        <v>349</v>
      </c>
      <c r="C351" s="6" t="s">
        <v>471</v>
      </c>
      <c r="D351" s="6" t="s">
        <v>349</v>
      </c>
      <c r="E351" s="6" t="s">
        <v>349</v>
      </c>
      <c r="F351" s="6" t="s">
        <v>413</v>
      </c>
      <c r="G351" s="6">
        <v>383306</v>
      </c>
      <c r="H351" s="62">
        <v>392514</v>
      </c>
      <c r="I351" s="63">
        <v>630</v>
      </c>
      <c r="J351" s="74">
        <v>7.2018672578713909</v>
      </c>
      <c r="K351" s="59">
        <v>3.7274219697909494</v>
      </c>
      <c r="L351" s="60">
        <v>10.727421969790949</v>
      </c>
      <c r="M351" s="59">
        <v>11.051999999999964</v>
      </c>
      <c r="N351" s="79">
        <v>1.9574944071588367</v>
      </c>
      <c r="O351" s="58">
        <v>1.4344262295081966</v>
      </c>
      <c r="P351" s="61">
        <v>10.727421969790949</v>
      </c>
      <c r="Q351" s="1">
        <v>1.4344262295081966</v>
      </c>
      <c r="R351" s="1">
        <v>8.6932762890537028</v>
      </c>
      <c r="S351" s="1" t="str">
        <f>VLOOKUP(F351,'7)Transmission Capacity - App G'!$C$7:$M$23,11,FALSE)</f>
        <v xml:space="preserve">Connections Reform </v>
      </c>
    </row>
    <row r="352" spans="2:19" ht="15" x14ac:dyDescent="0.25">
      <c r="B352" s="6" t="s">
        <v>350</v>
      </c>
      <c r="C352" s="6" t="s">
        <v>471</v>
      </c>
      <c r="D352" s="6" t="s">
        <v>202</v>
      </c>
      <c r="E352" s="6" t="s">
        <v>202</v>
      </c>
      <c r="F352" s="6" t="s">
        <v>419</v>
      </c>
      <c r="G352" s="6">
        <v>343077</v>
      </c>
      <c r="H352" s="62">
        <v>463204</v>
      </c>
      <c r="I352" s="63">
        <v>630</v>
      </c>
      <c r="J352" s="74">
        <v>7.2018672578713909</v>
      </c>
      <c r="K352" s="59">
        <v>0</v>
      </c>
      <c r="L352" s="60">
        <v>0</v>
      </c>
      <c r="M352" s="59">
        <v>11.217948717948717</v>
      </c>
      <c r="N352" s="79">
        <v>1.9574944071588367</v>
      </c>
      <c r="O352" s="58">
        <v>1.4344262295081966</v>
      </c>
      <c r="P352" s="61">
        <v>0</v>
      </c>
      <c r="Q352" s="1">
        <v>1.5150819672131133</v>
      </c>
      <c r="R352" s="1">
        <v>5.0572075342512903</v>
      </c>
      <c r="S352" s="1" t="str">
        <f>VLOOKUP(F352,'7)Transmission Capacity - App G'!$C$7:$M$23,11,FALSE)</f>
        <v xml:space="preserve">Connections Reform </v>
      </c>
    </row>
    <row r="353" spans="2:19" ht="15" x14ac:dyDescent="0.25">
      <c r="B353" s="6" t="s">
        <v>351</v>
      </c>
      <c r="C353" s="6" t="s">
        <v>472</v>
      </c>
      <c r="D353" s="6" t="s">
        <v>351</v>
      </c>
      <c r="E353" s="6" t="s">
        <v>351</v>
      </c>
      <c r="F353" s="6" t="s">
        <v>418</v>
      </c>
      <c r="G353" s="6">
        <v>365831</v>
      </c>
      <c r="H353" s="62">
        <v>407025</v>
      </c>
      <c r="I353" s="63">
        <v>400</v>
      </c>
      <c r="J353" s="74">
        <v>7.6210235533030604</v>
      </c>
      <c r="K353" s="59">
        <v>0.32038069721953022</v>
      </c>
      <c r="L353" s="60">
        <v>4.9573806972195307</v>
      </c>
      <c r="M353" s="59">
        <v>10.832786885245902</v>
      </c>
      <c r="N353" s="79">
        <v>1.7835357624831312</v>
      </c>
      <c r="O353" s="58">
        <v>1.2818622696411253</v>
      </c>
      <c r="P353" s="61">
        <v>4.9573806972195307</v>
      </c>
      <c r="Q353" s="1">
        <v>8.8852459016384389E-2</v>
      </c>
      <c r="R353" s="1">
        <v>0</v>
      </c>
      <c r="S353" s="1" t="str">
        <f>VLOOKUP(F353,'7)Transmission Capacity - App G'!$C$7:$M$23,11,FALSE)</f>
        <v xml:space="preserve">Connections Reform </v>
      </c>
    </row>
    <row r="354" spans="2:19" ht="15" x14ac:dyDescent="0.25">
      <c r="B354" s="6" t="s">
        <v>352</v>
      </c>
      <c r="C354" s="6" t="s">
        <v>472</v>
      </c>
      <c r="D354" s="6" t="s">
        <v>399</v>
      </c>
      <c r="E354" s="6" t="s">
        <v>399</v>
      </c>
      <c r="F354" s="6" t="s">
        <v>486</v>
      </c>
      <c r="G354" s="6">
        <v>339551</v>
      </c>
      <c r="H354" s="62">
        <v>564489</v>
      </c>
      <c r="I354" s="63">
        <v>630</v>
      </c>
      <c r="J354" s="74">
        <v>12.00311209645232</v>
      </c>
      <c r="K354" s="59">
        <v>4.3499309863401248</v>
      </c>
      <c r="L354" s="60">
        <v>6.8499309863401248</v>
      </c>
      <c r="M354" s="59">
        <v>7</v>
      </c>
      <c r="N354" s="79">
        <v>1.9574944071588367</v>
      </c>
      <c r="O354" s="58">
        <v>1.4344262295081966</v>
      </c>
      <c r="P354" s="61">
        <v>6.8499309863401248</v>
      </c>
      <c r="Q354" s="1">
        <v>1.4344262295081966</v>
      </c>
      <c r="R354" s="1">
        <v>7</v>
      </c>
      <c r="S354" s="1" t="str">
        <f>VLOOKUP(F354,'7)Transmission Capacity - App G'!$C$7:$M$23,11,FALSE)</f>
        <v xml:space="preserve">Connections Reform </v>
      </c>
    </row>
    <row r="355" spans="2:19" ht="15" x14ac:dyDescent="0.25">
      <c r="B355" s="6" t="s">
        <v>353</v>
      </c>
      <c r="C355" s="6" t="s">
        <v>472</v>
      </c>
      <c r="D355" s="6" t="s">
        <v>255</v>
      </c>
      <c r="E355" s="6" t="s">
        <v>255</v>
      </c>
      <c r="F355" s="6" t="s">
        <v>255</v>
      </c>
      <c r="G355" s="6">
        <v>373376</v>
      </c>
      <c r="H355" s="62">
        <v>436176</v>
      </c>
      <c r="I355" s="63">
        <v>630</v>
      </c>
      <c r="J355" s="74">
        <v>12.00311209645232</v>
      </c>
      <c r="K355" s="59">
        <v>10.29999816496078</v>
      </c>
      <c r="L355" s="60">
        <v>14.93699816496078</v>
      </c>
      <c r="M355" s="59">
        <v>26.468367422386439</v>
      </c>
      <c r="N355" s="79">
        <v>7.9352226720647758</v>
      </c>
      <c r="O355" s="58">
        <v>5.7032007759456835</v>
      </c>
      <c r="P355" s="61">
        <v>14.93699816496078</v>
      </c>
      <c r="Q355" s="1">
        <v>5.539185257032007</v>
      </c>
      <c r="R355" s="1">
        <v>11.085343666790546</v>
      </c>
      <c r="S355" s="1" t="str">
        <f>VLOOKUP(F355,'7)Transmission Capacity - App G'!$C$7:$M$23,11,FALSE)</f>
        <v xml:space="preserve">Connections Reform </v>
      </c>
    </row>
    <row r="356" spans="2:19" ht="15" x14ac:dyDescent="0.25">
      <c r="B356" s="6" t="s">
        <v>354</v>
      </c>
      <c r="C356" s="6" t="s">
        <v>471</v>
      </c>
      <c r="D356" s="6" t="s">
        <v>349</v>
      </c>
      <c r="E356" s="6" t="s">
        <v>349</v>
      </c>
      <c r="F356" s="6" t="s">
        <v>413</v>
      </c>
      <c r="G356" s="6">
        <v>382923</v>
      </c>
      <c r="H356" s="62">
        <v>394645</v>
      </c>
      <c r="I356" s="63">
        <v>630</v>
      </c>
      <c r="J356" s="74">
        <v>7.2018672578713909</v>
      </c>
      <c r="K356" s="59">
        <v>4.0761662431767469</v>
      </c>
      <c r="L356" s="60">
        <v>13.213166243176747</v>
      </c>
      <c r="M356" s="59">
        <v>11.051999999999964</v>
      </c>
      <c r="N356" s="79">
        <v>1.9574944071588367</v>
      </c>
      <c r="O356" s="58">
        <v>1.4344262295081966</v>
      </c>
      <c r="P356" s="61">
        <v>11.051999999999964</v>
      </c>
      <c r="Q356" s="1">
        <v>1.4344262295081966</v>
      </c>
      <c r="R356" s="1">
        <v>10.575964546615833</v>
      </c>
      <c r="S356" s="1" t="str">
        <f>VLOOKUP(F356,'7)Transmission Capacity - App G'!$C$7:$M$23,11,FALSE)</f>
        <v xml:space="preserve">Connections Reform </v>
      </c>
    </row>
    <row r="357" spans="2:19" ht="15" x14ac:dyDescent="0.25">
      <c r="B357" s="6" t="s">
        <v>355</v>
      </c>
      <c r="C357" s="6" t="s">
        <v>472</v>
      </c>
      <c r="D357" s="6" t="s">
        <v>379</v>
      </c>
      <c r="E357" s="6" t="s">
        <v>379</v>
      </c>
      <c r="F357" s="6" t="s">
        <v>488</v>
      </c>
      <c r="G357" s="6">
        <v>350648</v>
      </c>
      <c r="H357" s="62">
        <v>481468</v>
      </c>
      <c r="I357" s="63">
        <v>630</v>
      </c>
      <c r="J357" s="74">
        <v>12.00311209645232</v>
      </c>
      <c r="K357" s="59">
        <v>0</v>
      </c>
      <c r="L357" s="60">
        <v>6.4692340103403296</v>
      </c>
      <c r="M357" s="59">
        <v>21.97645156337332</v>
      </c>
      <c r="N357" s="79">
        <v>18.461943319838056</v>
      </c>
      <c r="O357" s="58">
        <v>13.268962172647914</v>
      </c>
      <c r="P357" s="61">
        <v>6.4692340103403296</v>
      </c>
      <c r="Q357" s="1">
        <v>0</v>
      </c>
      <c r="R357" s="1">
        <v>0</v>
      </c>
      <c r="S357" s="1" t="str">
        <f>VLOOKUP(F357,'7)Transmission Capacity - App G'!$C$7:$M$23,11,FALSE)</f>
        <v xml:space="preserve">Connections Reform </v>
      </c>
    </row>
    <row r="358" spans="2:19" ht="15" x14ac:dyDescent="0.25">
      <c r="B358" s="6" t="s">
        <v>356</v>
      </c>
      <c r="C358" s="6" t="s">
        <v>472</v>
      </c>
      <c r="D358" s="6" t="s">
        <v>392</v>
      </c>
      <c r="E358" s="6" t="s">
        <v>392</v>
      </c>
      <c r="F358" s="6" t="s">
        <v>487</v>
      </c>
      <c r="G358" s="6">
        <v>357874</v>
      </c>
      <c r="H358" s="62">
        <v>421203</v>
      </c>
      <c r="I358" s="63">
        <v>630</v>
      </c>
      <c r="J358" s="74">
        <v>12.00311209645232</v>
      </c>
      <c r="K358" s="59">
        <v>5.6368463172202734</v>
      </c>
      <c r="L358" s="60">
        <v>9.1368463172202734</v>
      </c>
      <c r="M358" s="59">
        <v>23.452803637045349</v>
      </c>
      <c r="N358" s="79">
        <v>14.555195681511471</v>
      </c>
      <c r="O358" s="58">
        <v>10.461105722599418</v>
      </c>
      <c r="P358" s="61">
        <v>9.1368463172202734</v>
      </c>
      <c r="Q358" s="1">
        <v>10.314645974781765</v>
      </c>
      <c r="R358" s="1">
        <v>9.0213939587455023</v>
      </c>
      <c r="S358" s="1" t="str">
        <f>VLOOKUP(F358,'7)Transmission Capacity - App G'!$C$7:$M$23,11,FALSE)</f>
        <v xml:space="preserve">Connections Reform </v>
      </c>
    </row>
    <row r="359" spans="2:19" ht="15" x14ac:dyDescent="0.25">
      <c r="B359" s="6" t="s">
        <v>357</v>
      </c>
      <c r="C359" s="6" t="s">
        <v>471</v>
      </c>
      <c r="D359" s="6" t="s">
        <v>280</v>
      </c>
      <c r="E359" s="6" t="s">
        <v>280</v>
      </c>
      <c r="F359" s="6" t="s">
        <v>412</v>
      </c>
      <c r="G359" s="6">
        <v>388779</v>
      </c>
      <c r="H359" s="62">
        <v>419157</v>
      </c>
      <c r="I359" s="63">
        <v>630</v>
      </c>
      <c r="J359" s="74">
        <v>7.2</v>
      </c>
      <c r="K359" s="59">
        <v>5.2153679522937004</v>
      </c>
      <c r="L359" s="60">
        <v>6.7153679522937004</v>
      </c>
      <c r="M359" s="59">
        <v>9.9558187715979649</v>
      </c>
      <c r="N359" s="79">
        <v>4.0341443956920644</v>
      </c>
      <c r="O359" s="58">
        <v>2.9434225844004671</v>
      </c>
      <c r="P359" s="61">
        <v>6.7153679522937004</v>
      </c>
      <c r="Q359" s="1">
        <v>3.1391470686997232</v>
      </c>
      <c r="R359" s="1">
        <v>5.9063861304847709</v>
      </c>
      <c r="S359" s="1" t="str">
        <f>VLOOKUP(F359,'7)Transmission Capacity - App G'!$C$7:$M$23,11,FALSE)</f>
        <v xml:space="preserve">Connections Reform </v>
      </c>
    </row>
    <row r="360" spans="2:19" ht="15" x14ac:dyDescent="0.25">
      <c r="B360" s="6" t="s">
        <v>358</v>
      </c>
      <c r="C360" s="6" t="s">
        <v>472</v>
      </c>
      <c r="D360" s="6" t="s">
        <v>399</v>
      </c>
      <c r="E360" s="6" t="s">
        <v>399</v>
      </c>
      <c r="F360" s="6" t="s">
        <v>486</v>
      </c>
      <c r="G360" s="6">
        <v>325814</v>
      </c>
      <c r="H360" s="62">
        <v>549933</v>
      </c>
      <c r="I360" s="63">
        <v>400</v>
      </c>
      <c r="J360" s="74">
        <v>7.6210235533030604</v>
      </c>
      <c r="K360" s="59">
        <v>0.93346545113676882</v>
      </c>
      <c r="L360" s="60">
        <v>5.0704654511367693</v>
      </c>
      <c r="M360" s="59">
        <v>6.6670688030863428</v>
      </c>
      <c r="N360" s="79">
        <v>1.9574944071588367</v>
      </c>
      <c r="O360" s="58">
        <v>1.4344262295081966</v>
      </c>
      <c r="P360" s="61">
        <v>5.0704654511367693</v>
      </c>
      <c r="Q360" s="1">
        <v>1.4344262295081966</v>
      </c>
      <c r="R360" s="1">
        <v>0.21045067767956382</v>
      </c>
      <c r="S360" s="1" t="str">
        <f>VLOOKUP(F360,'7)Transmission Capacity - App G'!$C$7:$M$23,11,FALSE)</f>
        <v xml:space="preserve">Connections Reform </v>
      </c>
    </row>
    <row r="361" spans="2:19" ht="15" x14ac:dyDescent="0.25">
      <c r="B361" s="6" t="s">
        <v>359</v>
      </c>
      <c r="C361" s="6" t="s">
        <v>472</v>
      </c>
      <c r="D361" s="6" t="s">
        <v>300</v>
      </c>
      <c r="E361" s="6" t="s">
        <v>300</v>
      </c>
      <c r="F361" s="6" t="s">
        <v>490</v>
      </c>
      <c r="G361" s="6">
        <v>347779</v>
      </c>
      <c r="H361" s="62">
        <v>406066</v>
      </c>
      <c r="I361" s="63">
        <v>400</v>
      </c>
      <c r="J361" s="74">
        <v>7.6210235533030604</v>
      </c>
      <c r="K361" s="59">
        <v>0</v>
      </c>
      <c r="L361" s="60">
        <v>0</v>
      </c>
      <c r="M361" s="59">
        <v>11.217948717948717</v>
      </c>
      <c r="N361" s="79">
        <v>1.9574944071588367</v>
      </c>
      <c r="O361" s="58">
        <v>1.4344262295081966</v>
      </c>
      <c r="P361" s="61">
        <v>0</v>
      </c>
      <c r="Q361" s="1">
        <v>1.4344262295081966</v>
      </c>
      <c r="R361" s="1">
        <v>9.6820040218137962</v>
      </c>
      <c r="S361" s="1" t="str">
        <f>VLOOKUP(F361,'7)Transmission Capacity - App G'!$C$7:$M$23,11,FALSE)</f>
        <v xml:space="preserve">Connections Reform </v>
      </c>
    </row>
    <row r="362" spans="2:19" ht="15" x14ac:dyDescent="0.25">
      <c r="B362" s="6" t="s">
        <v>360</v>
      </c>
      <c r="C362" s="6" t="s">
        <v>471</v>
      </c>
      <c r="D362" s="6" t="s">
        <v>148</v>
      </c>
      <c r="E362" s="6" t="s">
        <v>148</v>
      </c>
      <c r="F362" s="6" t="s">
        <v>414</v>
      </c>
      <c r="G362" s="6">
        <v>391885</v>
      </c>
      <c r="H362" s="62">
        <v>406064</v>
      </c>
      <c r="I362" s="63">
        <v>630</v>
      </c>
      <c r="J362" s="74">
        <v>7.2018672578713909</v>
      </c>
      <c r="K362" s="59">
        <v>2.8645500000000013</v>
      </c>
      <c r="L362" s="60">
        <v>7.5010652942780549</v>
      </c>
      <c r="M362" s="59">
        <v>25.37083914577082</v>
      </c>
      <c r="N362" s="79">
        <v>13.151336258476265</v>
      </c>
      <c r="O362" s="58">
        <v>9.5955762514551797</v>
      </c>
      <c r="P362" s="61">
        <v>7.5010652942780549</v>
      </c>
      <c r="Q362" s="1">
        <v>9.2634547552773547</v>
      </c>
      <c r="R362" s="1">
        <v>4.6017310636633511</v>
      </c>
      <c r="S362" s="1" t="str">
        <f>VLOOKUP(F362,'7)Transmission Capacity - App G'!$C$7:$M$23,11,FALSE)</f>
        <v xml:space="preserve">Connections Reform </v>
      </c>
    </row>
    <row r="363" spans="2:19" ht="15" x14ac:dyDescent="0.25">
      <c r="B363" s="6" t="s">
        <v>361</v>
      </c>
      <c r="C363" s="6" t="s">
        <v>472</v>
      </c>
      <c r="D363" s="6" t="s">
        <v>399</v>
      </c>
      <c r="E363" s="6" t="s">
        <v>399</v>
      </c>
      <c r="F363" s="6" t="s">
        <v>486</v>
      </c>
      <c r="G363" s="6">
        <v>338653</v>
      </c>
      <c r="H363" s="62">
        <v>556688</v>
      </c>
      <c r="I363" s="63">
        <v>630</v>
      </c>
      <c r="J363" s="74">
        <v>12.00311209645232</v>
      </c>
      <c r="K363" s="59">
        <v>4.4473985006894345</v>
      </c>
      <c r="L363" s="60">
        <v>8.584398500689435</v>
      </c>
      <c r="M363" s="59">
        <v>7</v>
      </c>
      <c r="N363" s="79">
        <v>1.9574944071588367</v>
      </c>
      <c r="O363" s="58">
        <v>1.4344262295081966</v>
      </c>
      <c r="P363" s="61">
        <v>7</v>
      </c>
      <c r="Q363" s="1">
        <v>1.4344262295081966</v>
      </c>
      <c r="R363" s="1">
        <v>7</v>
      </c>
      <c r="S363" s="1" t="str">
        <f>VLOOKUP(F363,'7)Transmission Capacity - App G'!$C$7:$M$23,11,FALSE)</f>
        <v xml:space="preserve">Connections Reform </v>
      </c>
    </row>
    <row r="364" spans="2:19" ht="15" x14ac:dyDescent="0.25">
      <c r="B364" s="6" t="s">
        <v>362</v>
      </c>
      <c r="C364" s="6" t="s">
        <v>472</v>
      </c>
      <c r="D364" s="6" t="s">
        <v>377</v>
      </c>
      <c r="E364" s="6" t="s">
        <v>377</v>
      </c>
      <c r="F364" s="6" t="s">
        <v>413</v>
      </c>
      <c r="G364" s="6">
        <v>384710</v>
      </c>
      <c r="H364" s="62">
        <v>381286</v>
      </c>
      <c r="I364" s="63">
        <v>630</v>
      </c>
      <c r="J364" s="74">
        <v>12.00311209645232</v>
      </c>
      <c r="K364" s="59">
        <v>4.5598886124816929</v>
      </c>
      <c r="L364" s="60">
        <v>8.0598886124816929</v>
      </c>
      <c r="M364" s="59">
        <v>11.217948717948717</v>
      </c>
      <c r="N364" s="79">
        <v>1.9574944071588367</v>
      </c>
      <c r="O364" s="58">
        <v>1.4344262295081966</v>
      </c>
      <c r="P364" s="61">
        <v>8.0598886124816929</v>
      </c>
      <c r="Q364" s="1">
        <v>1.4344262295081966</v>
      </c>
      <c r="R364" s="1">
        <v>5.7680000000000575</v>
      </c>
      <c r="S364" s="1" t="str">
        <f>VLOOKUP(F364,'7)Transmission Capacity - App G'!$C$7:$M$23,11,FALSE)</f>
        <v xml:space="preserve">Connections Reform </v>
      </c>
    </row>
    <row r="365" spans="2:19" ht="15" x14ac:dyDescent="0.25">
      <c r="B365" s="6" t="s">
        <v>363</v>
      </c>
      <c r="C365" s="6" t="s">
        <v>472</v>
      </c>
      <c r="D365" s="6" t="s">
        <v>379</v>
      </c>
      <c r="E365" s="6" t="s">
        <v>379</v>
      </c>
      <c r="F365" s="6" t="s">
        <v>488</v>
      </c>
      <c r="G365" s="6">
        <v>341657</v>
      </c>
      <c r="H365" s="62">
        <v>498418</v>
      </c>
      <c r="I365" s="63">
        <v>630</v>
      </c>
      <c r="J365" s="74">
        <v>12.00311209645232</v>
      </c>
      <c r="K365" s="59">
        <v>0</v>
      </c>
      <c r="L365" s="60">
        <v>6.4692340103403296</v>
      </c>
      <c r="M365" s="59">
        <v>30.710570259540376</v>
      </c>
      <c r="N365" s="79">
        <v>19.387024608501111</v>
      </c>
      <c r="O365" s="58">
        <v>14.206557377049176</v>
      </c>
      <c r="P365" s="61">
        <v>6.4692340103403296</v>
      </c>
      <c r="Q365" s="1">
        <v>0</v>
      </c>
      <c r="R365" s="1">
        <v>0</v>
      </c>
      <c r="S365" s="1" t="str">
        <f>VLOOKUP(F365,'7)Transmission Capacity - App G'!$C$7:$M$23,11,FALSE)</f>
        <v xml:space="preserve">Connections Reform </v>
      </c>
    </row>
    <row r="366" spans="2:19" ht="15" x14ac:dyDescent="0.25">
      <c r="B366" s="6" t="s">
        <v>364</v>
      </c>
      <c r="C366" s="6" t="s">
        <v>471</v>
      </c>
      <c r="D366" s="6" t="s">
        <v>396</v>
      </c>
      <c r="E366" s="6" t="s">
        <v>396</v>
      </c>
      <c r="F366" s="6" t="s">
        <v>420</v>
      </c>
      <c r="G366" s="6">
        <v>389971</v>
      </c>
      <c r="H366" s="62">
        <v>388470</v>
      </c>
      <c r="I366" s="63">
        <v>630</v>
      </c>
      <c r="J366" s="74">
        <v>7.2018672578713909</v>
      </c>
      <c r="K366" s="59">
        <v>3.963158396446083</v>
      </c>
      <c r="L366" s="60">
        <v>7.463158396446083</v>
      </c>
      <c r="M366" s="59">
        <v>17.477939077451424</v>
      </c>
      <c r="N366" s="79">
        <v>6.9472676505783841</v>
      </c>
      <c r="O366" s="58">
        <v>5.0689173457508758</v>
      </c>
      <c r="P366" s="61">
        <v>7.463158396446083</v>
      </c>
      <c r="Q366" s="1">
        <v>2.1791468824727231</v>
      </c>
      <c r="R366" s="1">
        <v>7.5046886383788429</v>
      </c>
      <c r="S366" s="1" t="str">
        <f>VLOOKUP(F366,'7)Transmission Capacity - App G'!$C$7:$M$23,11,FALSE)</f>
        <v xml:space="preserve">Connections Reform </v>
      </c>
    </row>
    <row r="367" spans="2:19" ht="15" x14ac:dyDescent="0.25">
      <c r="B367" s="6" t="s">
        <v>365</v>
      </c>
      <c r="C367" s="6" t="s">
        <v>471</v>
      </c>
      <c r="D367" s="6" t="s">
        <v>349</v>
      </c>
      <c r="E367" s="6" t="s">
        <v>349</v>
      </c>
      <c r="F367" s="6" t="s">
        <v>413</v>
      </c>
      <c r="G367" s="6">
        <v>384841</v>
      </c>
      <c r="H367" s="62">
        <v>392774</v>
      </c>
      <c r="I367" s="63">
        <v>630</v>
      </c>
      <c r="J367" s="74">
        <v>7.2018672578713909</v>
      </c>
      <c r="K367" s="59">
        <v>2.24565697397151</v>
      </c>
      <c r="L367" s="60">
        <v>5.74565697397151</v>
      </c>
      <c r="M367" s="59">
        <v>11.051999999999964</v>
      </c>
      <c r="N367" s="79">
        <v>1.9574944071588367</v>
      </c>
      <c r="O367" s="58">
        <v>1.4344262295081966</v>
      </c>
      <c r="P367" s="61">
        <v>5.74565697397151</v>
      </c>
      <c r="Q367" s="1">
        <v>1.4344262295081966</v>
      </c>
      <c r="R367" s="1">
        <v>6.0832378672852538</v>
      </c>
      <c r="S367" s="1" t="str">
        <f>VLOOKUP(F367,'7)Transmission Capacity - App G'!$C$7:$M$23,11,FALSE)</f>
        <v xml:space="preserve">Connections Reform </v>
      </c>
    </row>
    <row r="368" spans="2:19" ht="15" x14ac:dyDescent="0.25">
      <c r="B368" s="6" t="s">
        <v>366</v>
      </c>
      <c r="C368" s="6" t="s">
        <v>472</v>
      </c>
      <c r="D368" s="6" t="s">
        <v>391</v>
      </c>
      <c r="E368" s="6" t="s">
        <v>391</v>
      </c>
      <c r="F368" s="6" t="s">
        <v>391</v>
      </c>
      <c r="G368" s="6">
        <v>392132</v>
      </c>
      <c r="H368" s="62">
        <v>374352</v>
      </c>
      <c r="I368" s="63">
        <v>400</v>
      </c>
      <c r="J368" s="74">
        <v>7.6210235533030604</v>
      </c>
      <c r="K368" s="59">
        <v>1.3537000000000035</v>
      </c>
      <c r="L368" s="60">
        <v>1.3537000000000035</v>
      </c>
      <c r="M368" s="59">
        <v>11.217948717948717</v>
      </c>
      <c r="N368" s="79">
        <v>1.9574944071588367</v>
      </c>
      <c r="O368" s="58">
        <v>1.4344262295081966</v>
      </c>
      <c r="P368" s="61">
        <v>1.3537000000000035</v>
      </c>
      <c r="Q368" s="1">
        <v>0.31765276430649858</v>
      </c>
      <c r="R368" s="1">
        <v>0</v>
      </c>
      <c r="S368" s="1" t="str">
        <f>VLOOKUP(F368,'7)Transmission Capacity - App G'!$C$7:$M$23,11,FALSE)</f>
        <v xml:space="preserve"> offer  signed  25/04/2025</v>
      </c>
    </row>
    <row r="369" spans="2:19" ht="15" x14ac:dyDescent="0.25">
      <c r="B369" s="6" t="s">
        <v>367</v>
      </c>
      <c r="C369" s="6" t="s">
        <v>471</v>
      </c>
      <c r="D369" s="6" t="s">
        <v>76</v>
      </c>
      <c r="E369" s="6" t="s">
        <v>76</v>
      </c>
      <c r="F369" s="6" t="s">
        <v>412</v>
      </c>
      <c r="G369" s="6">
        <v>390519</v>
      </c>
      <c r="H369" s="62">
        <v>412388</v>
      </c>
      <c r="I369" s="63">
        <v>800</v>
      </c>
      <c r="J369" s="74">
        <v>9.1452282639636699</v>
      </c>
      <c r="K369" s="59">
        <v>5.4903050386578514</v>
      </c>
      <c r="L369" s="60">
        <v>8.9903050386578514</v>
      </c>
      <c r="M369" s="59">
        <v>23.942739114357522</v>
      </c>
      <c r="N369" s="79">
        <v>14.0666134822497</v>
      </c>
      <c r="O369" s="58">
        <v>10.263387660069849</v>
      </c>
      <c r="P369" s="61">
        <v>8.9903050386578514</v>
      </c>
      <c r="Q369" s="1">
        <v>10.567276540693802</v>
      </c>
      <c r="R369" s="1">
        <v>8.8316454957392221</v>
      </c>
      <c r="S369" s="1" t="str">
        <f>VLOOKUP(F369,'7)Transmission Capacity - App G'!$C$7:$M$23,11,FALSE)</f>
        <v xml:space="preserve">Connections Reform </v>
      </c>
    </row>
    <row r="370" spans="2:19" ht="15" x14ac:dyDescent="0.25">
      <c r="B370" s="6" t="s">
        <v>368</v>
      </c>
      <c r="C370" s="6" t="s">
        <v>472</v>
      </c>
      <c r="D370" s="6" t="s">
        <v>375</v>
      </c>
      <c r="E370" s="6" t="s">
        <v>375</v>
      </c>
      <c r="F370" s="6" t="s">
        <v>487</v>
      </c>
      <c r="G370" s="6">
        <v>358258</v>
      </c>
      <c r="H370" s="62">
        <v>418014</v>
      </c>
      <c r="I370" s="63">
        <v>400</v>
      </c>
      <c r="J370" s="74">
        <v>7.6210235533030604</v>
      </c>
      <c r="K370" s="59">
        <v>0</v>
      </c>
      <c r="L370" s="60">
        <v>0</v>
      </c>
      <c r="M370" s="59">
        <v>30.956302916276719</v>
      </c>
      <c r="N370" s="79">
        <v>13.948987854251014</v>
      </c>
      <c r="O370" s="58">
        <v>10.025412221144522</v>
      </c>
      <c r="P370" s="61">
        <v>0</v>
      </c>
      <c r="Q370" s="1">
        <v>5.1052631578947114</v>
      </c>
      <c r="R370" s="1">
        <v>5.1052631578947114</v>
      </c>
      <c r="S370" s="1" t="str">
        <f>VLOOKUP(F370,'7)Transmission Capacity - App G'!$C$7:$M$23,11,FALSE)</f>
        <v xml:space="preserve">Connections Reform </v>
      </c>
    </row>
    <row r="371" spans="2:19" ht="15" x14ac:dyDescent="0.25">
      <c r="B371" s="6" t="s">
        <v>369</v>
      </c>
      <c r="C371" s="6" t="s">
        <v>471</v>
      </c>
      <c r="D371" s="6" t="s">
        <v>202</v>
      </c>
      <c r="E371" s="6" t="s">
        <v>202</v>
      </c>
      <c r="F371" s="6" t="s">
        <v>419</v>
      </c>
      <c r="G371" s="6">
        <v>343294</v>
      </c>
      <c r="H371" s="62">
        <v>463785</v>
      </c>
      <c r="I371" s="63">
        <v>400</v>
      </c>
      <c r="J371" s="74">
        <v>4.572614131981835</v>
      </c>
      <c r="K371" s="59">
        <v>0</v>
      </c>
      <c r="L371" s="60">
        <v>0</v>
      </c>
      <c r="M371" s="59">
        <v>11.217948717948717</v>
      </c>
      <c r="N371" s="79">
        <v>1.9574944071588367</v>
      </c>
      <c r="O371" s="58">
        <v>1.4344262295081966</v>
      </c>
      <c r="P371" s="61">
        <v>0</v>
      </c>
      <c r="Q371" s="1">
        <v>1.5150819672131133</v>
      </c>
      <c r="R371" s="1">
        <v>2.7595065196348223</v>
      </c>
      <c r="S371" s="1" t="str">
        <f>VLOOKUP(F371,'7)Transmission Capacity - App G'!$C$7:$M$23,11,FALSE)</f>
        <v xml:space="preserve">Connections Reform </v>
      </c>
    </row>
    <row r="372" spans="2:19" ht="15" x14ac:dyDescent="0.25">
      <c r="B372" s="6" t="s">
        <v>370</v>
      </c>
      <c r="C372" s="6" t="s">
        <v>472</v>
      </c>
      <c r="D372" s="6" t="s">
        <v>377</v>
      </c>
      <c r="E372" s="6" t="s">
        <v>377</v>
      </c>
      <c r="F372" s="6" t="s">
        <v>413</v>
      </c>
      <c r="G372" s="6">
        <v>382132</v>
      </c>
      <c r="H372" s="62">
        <v>386340</v>
      </c>
      <c r="I372" s="63">
        <v>630</v>
      </c>
      <c r="J372" s="74">
        <v>12.00311209645232</v>
      </c>
      <c r="K372" s="59">
        <v>0.20419707877279691</v>
      </c>
      <c r="L372" s="60">
        <v>3.7041970787727969</v>
      </c>
      <c r="M372" s="59">
        <v>11.217948717948717</v>
      </c>
      <c r="N372" s="79">
        <v>1.9574944071588367</v>
      </c>
      <c r="O372" s="58">
        <v>1.4344262295081966</v>
      </c>
      <c r="P372" s="61">
        <v>3.7041970787727969</v>
      </c>
      <c r="Q372" s="1">
        <v>1.4344262295081966</v>
      </c>
      <c r="R372" s="1">
        <v>0.86928866774021785</v>
      </c>
      <c r="S372" s="1" t="str">
        <f>VLOOKUP(F372,'7)Transmission Capacity - App G'!$C$7:$M$23,11,FALSE)</f>
        <v xml:space="preserve">Connections Reform </v>
      </c>
    </row>
    <row r="373" spans="2:19" ht="15" x14ac:dyDescent="0.25">
      <c r="B373" s="6" t="s">
        <v>371</v>
      </c>
      <c r="C373" s="6" t="s">
        <v>472</v>
      </c>
      <c r="D373" s="6" t="s">
        <v>409</v>
      </c>
      <c r="E373" s="6" t="s">
        <v>409</v>
      </c>
      <c r="F373" s="6" t="s">
        <v>420</v>
      </c>
      <c r="G373" s="6">
        <v>393116</v>
      </c>
      <c r="H373" s="62">
        <v>392019</v>
      </c>
      <c r="I373" s="63">
        <v>400</v>
      </c>
      <c r="J373" s="74">
        <v>7.6210235533030604</v>
      </c>
      <c r="K373" s="59">
        <v>2.7589128976280506</v>
      </c>
      <c r="L373" s="60">
        <v>2.7589128976280506</v>
      </c>
      <c r="M373" s="59">
        <v>10.731967213114757</v>
      </c>
      <c r="N373" s="79">
        <v>1.7669365721997305</v>
      </c>
      <c r="O373" s="58">
        <v>1.2699321047526677</v>
      </c>
      <c r="P373" s="61">
        <v>2.7589128976280506</v>
      </c>
      <c r="Q373" s="1">
        <v>1.0921435499515046</v>
      </c>
      <c r="R373" s="1">
        <v>0</v>
      </c>
      <c r="S373" s="1" t="str">
        <f>VLOOKUP(F373,'7)Transmission Capacity - App G'!$C$7:$M$23,11,FALSE)</f>
        <v xml:space="preserve">Connections Reform </v>
      </c>
    </row>
    <row r="374" spans="2:19" ht="15" x14ac:dyDescent="0.25">
      <c r="B374" s="6" t="s">
        <v>372</v>
      </c>
      <c r="C374" s="6" t="s">
        <v>472</v>
      </c>
      <c r="D374" s="6" t="s">
        <v>397</v>
      </c>
      <c r="E374" s="6" t="s">
        <v>397</v>
      </c>
      <c r="F374" s="6" t="s">
        <v>418</v>
      </c>
      <c r="G374" s="6">
        <v>378874</v>
      </c>
      <c r="H374" s="62">
        <v>411666</v>
      </c>
      <c r="I374" s="63">
        <v>630</v>
      </c>
      <c r="J374" s="74">
        <v>12.00311209645232</v>
      </c>
      <c r="K374" s="59">
        <v>11.473549138771691</v>
      </c>
      <c r="L374" s="60">
        <v>15.473549138771691</v>
      </c>
      <c r="M374" s="59">
        <v>11.217948717948717</v>
      </c>
      <c r="N374" s="79">
        <v>1.9574944071588367</v>
      </c>
      <c r="O374" s="58">
        <v>1.4344262295081966</v>
      </c>
      <c r="P374" s="61">
        <v>11.217948717948717</v>
      </c>
      <c r="Q374" s="1">
        <v>1.4344262295081966</v>
      </c>
      <c r="R374" s="1">
        <v>11.217948717948717</v>
      </c>
      <c r="S374" s="1" t="str">
        <f>VLOOKUP(F374,'7)Transmission Capacity - App G'!$C$7:$M$23,11,FALSE)</f>
        <v xml:space="preserve">Connections Reform </v>
      </c>
    </row>
    <row r="375" spans="2:19" ht="15" x14ac:dyDescent="0.25">
      <c r="B375" s="6" t="s">
        <v>373</v>
      </c>
      <c r="C375" s="6" t="s">
        <v>471</v>
      </c>
      <c r="D375" s="6" t="s">
        <v>388</v>
      </c>
      <c r="E375" s="6" t="s">
        <v>388</v>
      </c>
      <c r="F375" s="6" t="s">
        <v>418</v>
      </c>
      <c r="G375" s="6">
        <v>370709</v>
      </c>
      <c r="H375" s="62">
        <v>410873</v>
      </c>
      <c r="I375" s="63">
        <v>400</v>
      </c>
      <c r="J375" s="74">
        <v>4.572614131981835</v>
      </c>
      <c r="K375" s="59">
        <v>9.6964930323980347</v>
      </c>
      <c r="L375" s="60">
        <v>14.333493032398035</v>
      </c>
      <c r="M375" s="59">
        <v>11.217948717948717</v>
      </c>
      <c r="N375" s="79">
        <v>1.9574944071588367</v>
      </c>
      <c r="O375" s="58">
        <v>1.4344262295081966</v>
      </c>
      <c r="P375" s="61">
        <v>11.217948717948717</v>
      </c>
      <c r="Q375" s="1">
        <v>1.4344262295081966</v>
      </c>
      <c r="R375" s="1">
        <v>11.217948717948717</v>
      </c>
      <c r="S375" s="1" t="str">
        <f>VLOOKUP(F375,'7)Transmission Capacity - App G'!$C$7:$M$23,11,FALSE)</f>
        <v xml:space="preserve">Connections Reform </v>
      </c>
    </row>
    <row r="376" spans="2:19" ht="15" x14ac:dyDescent="0.25">
      <c r="B376" s="6" t="s">
        <v>374</v>
      </c>
      <c r="C376" s="6" t="s">
        <v>471</v>
      </c>
      <c r="D376" s="6" t="s">
        <v>406</v>
      </c>
      <c r="E376" s="6" t="s">
        <v>406</v>
      </c>
      <c r="F376" s="6" t="s">
        <v>489</v>
      </c>
      <c r="G376" s="6">
        <v>357435</v>
      </c>
      <c r="H376" s="62">
        <v>403977</v>
      </c>
      <c r="I376" s="63">
        <v>630</v>
      </c>
      <c r="J376" s="74">
        <v>7.2018672578713909</v>
      </c>
      <c r="K376" s="59">
        <v>0</v>
      </c>
      <c r="L376" s="60">
        <v>12.881393513874642</v>
      </c>
      <c r="M376" s="59">
        <v>25.518062729502383</v>
      </c>
      <c r="N376" s="79">
        <v>12.252173913043478</v>
      </c>
      <c r="O376" s="58">
        <v>8.9395227008149014</v>
      </c>
      <c r="P376" s="61">
        <v>12.881393513874642</v>
      </c>
      <c r="Q376" s="1">
        <v>7.737731859889788</v>
      </c>
      <c r="R376" s="1">
        <v>8.7752988104659124</v>
      </c>
      <c r="S376" s="1" t="str">
        <f>VLOOKUP(F376,'7)Transmission Capacity - App G'!$C$7:$M$23,11,FALSE)</f>
        <v xml:space="preserve">Connections Reform </v>
      </c>
    </row>
    <row r="377" spans="2:19" ht="15" x14ac:dyDescent="0.25">
      <c r="B377" s="6" t="s">
        <v>375</v>
      </c>
      <c r="C377" s="6" t="s">
        <v>472</v>
      </c>
      <c r="D377" s="6" t="s">
        <v>375</v>
      </c>
      <c r="E377" s="6" t="s">
        <v>375</v>
      </c>
      <c r="F377" s="6" t="s">
        <v>487</v>
      </c>
      <c r="G377" s="6">
        <v>353466</v>
      </c>
      <c r="H377" s="62">
        <v>413290</v>
      </c>
      <c r="I377" s="63">
        <v>400</v>
      </c>
      <c r="J377" s="74">
        <v>7.6210235533030604</v>
      </c>
      <c r="K377" s="59">
        <v>0</v>
      </c>
      <c r="L377" s="60">
        <v>0</v>
      </c>
      <c r="M377" s="59">
        <v>29.784213023607734</v>
      </c>
      <c r="N377" s="79">
        <v>15.34736842105263</v>
      </c>
      <c r="O377" s="58">
        <v>11.030455868089234</v>
      </c>
      <c r="P377" s="61">
        <v>0</v>
      </c>
      <c r="Q377" s="1">
        <v>5.1052631578947114</v>
      </c>
      <c r="R377" s="1">
        <v>5.1052631578947114</v>
      </c>
      <c r="S377" s="1" t="str">
        <f>VLOOKUP(F377,'7)Transmission Capacity - App G'!$C$7:$M$23,11,FALSE)</f>
        <v xml:space="preserve">Connections Reform </v>
      </c>
    </row>
    <row r="378" spans="2:19" ht="15" x14ac:dyDescent="0.25">
      <c r="B378" s="6" t="s">
        <v>376</v>
      </c>
      <c r="C378" s="6" t="s">
        <v>472</v>
      </c>
      <c r="D378" s="6" t="s">
        <v>379</v>
      </c>
      <c r="E378" s="6" t="s">
        <v>379</v>
      </c>
      <c r="F378" s="6" t="s">
        <v>488</v>
      </c>
      <c r="G378" s="6">
        <v>351537</v>
      </c>
      <c r="H378" s="62">
        <v>475934</v>
      </c>
      <c r="I378" s="63">
        <v>630</v>
      </c>
      <c r="J378" s="74">
        <v>12.00311209645232</v>
      </c>
      <c r="K378" s="59">
        <v>0</v>
      </c>
      <c r="L378" s="60">
        <v>5.2225619974515052</v>
      </c>
      <c r="M378" s="59">
        <v>12.730567695497308</v>
      </c>
      <c r="N378" s="79">
        <v>12.730567695497308</v>
      </c>
      <c r="O378" s="58">
        <v>12.730567695497308</v>
      </c>
      <c r="P378" s="61">
        <v>5.2225619974515052</v>
      </c>
      <c r="Q378" s="1">
        <v>0</v>
      </c>
      <c r="R378" s="1">
        <v>0</v>
      </c>
      <c r="S378" s="1" t="str">
        <f>VLOOKUP(F378,'7)Transmission Capacity - App G'!$C$7:$M$23,11,FALSE)</f>
        <v xml:space="preserve">Connections Reform </v>
      </c>
    </row>
  </sheetData>
  <sheetProtection algorithmName="SHA-512" hashValue="KmvI3I+FLzQ3NfAExDk8zjmAtVrmzbYNKXoxxj61AF0cv43Za0xgifgaa59KfGNoqv7W2K3Brcxkrbyi9K7X3w==" saltValue="0HIN0v3bL8GBgCM34WIW3A==" spinCount="100000" sheet="1" objects="1" scenarios="1"/>
  <mergeCells count="10">
    <mergeCell ref="K5:L5"/>
    <mergeCell ref="M5:O5"/>
    <mergeCell ref="P5:P6"/>
    <mergeCell ref="B4:P4"/>
    <mergeCell ref="B5:B6"/>
    <mergeCell ref="C5:C6"/>
    <mergeCell ref="D5:D6"/>
    <mergeCell ref="F5:F6"/>
    <mergeCell ref="G5:H5"/>
    <mergeCell ref="I5:J5"/>
  </mergeCells>
  <phoneticPr fontId="39" type="noConversion"/>
  <pageMargins left="0.7" right="0.7" top="0.75" bottom="0.75" header="0.3" footer="0.3"/>
  <ignoredErrors>
    <ignoredError sqref="C220:C271 C317:C330 C89:C106 C289:C315 C7:C87 C332:C378 C109:C218 C272:C287" numberStoredAsText="1"/>
  </ignoredErrors>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B2:M70"/>
  <sheetViews>
    <sheetView topLeftCell="A2" zoomScaleNormal="100" workbookViewId="0">
      <selection activeCell="J22" sqref="J22"/>
    </sheetView>
  </sheetViews>
  <sheetFormatPr defaultColWidth="9.140625" defaultRowHeight="12.75" x14ac:dyDescent="0.2"/>
  <cols>
    <col min="1" max="1" width="2.42578125" style="2" bestFit="1" customWidth="1"/>
    <col min="2" max="2" width="23.140625" style="2" bestFit="1" customWidth="1"/>
    <col min="3" max="3" width="13" style="2" bestFit="1" customWidth="1"/>
    <col min="4" max="4" width="21" style="2" bestFit="1" customWidth="1"/>
    <col min="5" max="5" width="13.140625" style="2" customWidth="1"/>
    <col min="6" max="6" width="13.42578125" style="2" customWidth="1"/>
    <col min="7" max="7" width="16.42578125" style="2" customWidth="1"/>
    <col min="8" max="8" width="16.85546875" style="2" customWidth="1"/>
    <col min="9" max="9" width="18.5703125" style="2" customWidth="1"/>
    <col min="10" max="10" width="17.85546875" style="2" customWidth="1"/>
    <col min="11" max="11" width="25.85546875" style="2" customWidth="1"/>
    <col min="12" max="12" width="0" style="2" hidden="1" customWidth="1"/>
    <col min="13" max="13" width="4.140625" style="2" hidden="1" customWidth="1"/>
    <col min="14" max="16384" width="9.140625" style="2"/>
  </cols>
  <sheetData>
    <row r="2" spans="2:13" ht="99" customHeight="1" x14ac:dyDescent="0.2"/>
    <row r="4" spans="2:13" ht="23.25" x14ac:dyDescent="0.2">
      <c r="B4" s="170" t="s">
        <v>421</v>
      </c>
      <c r="C4" s="170"/>
      <c r="D4" s="170"/>
      <c r="E4" s="170"/>
      <c r="F4" s="170"/>
      <c r="G4" s="170"/>
      <c r="H4" s="170"/>
      <c r="I4" s="170"/>
      <c r="J4" s="170"/>
      <c r="K4" s="170"/>
    </row>
    <row r="5" spans="2:13" ht="15" customHeight="1" x14ac:dyDescent="0.2">
      <c r="B5" s="169" t="s">
        <v>422</v>
      </c>
      <c r="C5" s="169" t="s">
        <v>2</v>
      </c>
      <c r="D5" s="169" t="s">
        <v>484</v>
      </c>
      <c r="E5" s="169" t="s">
        <v>423</v>
      </c>
      <c r="F5" s="169"/>
      <c r="G5" s="169" t="s">
        <v>5</v>
      </c>
      <c r="H5" s="169"/>
      <c r="I5" s="169" t="s">
        <v>6</v>
      </c>
      <c r="J5" s="169"/>
      <c r="K5" s="104" t="s">
        <v>473</v>
      </c>
    </row>
    <row r="6" spans="2:13" ht="36.75" customHeight="1" x14ac:dyDescent="0.2">
      <c r="B6" s="161"/>
      <c r="C6" s="161"/>
      <c r="D6" s="161"/>
      <c r="E6" s="16" t="s">
        <v>7</v>
      </c>
      <c r="F6" s="16" t="s">
        <v>8</v>
      </c>
      <c r="G6" s="16" t="s">
        <v>9</v>
      </c>
      <c r="H6" s="16" t="s">
        <v>424</v>
      </c>
      <c r="I6" s="16" t="s">
        <v>11</v>
      </c>
      <c r="J6" s="16" t="s">
        <v>444</v>
      </c>
      <c r="K6" s="149"/>
    </row>
    <row r="7" spans="2:13" ht="15" x14ac:dyDescent="0.2">
      <c r="B7" s="7" t="s">
        <v>396</v>
      </c>
      <c r="C7" s="7">
        <v>33</v>
      </c>
      <c r="D7" s="7" t="s">
        <v>420</v>
      </c>
      <c r="E7" s="7">
        <v>389188</v>
      </c>
      <c r="F7" s="7">
        <v>388310</v>
      </c>
      <c r="G7" s="57">
        <v>20.562593392199616</v>
      </c>
      <c r="H7" s="58">
        <v>38.562593392199616</v>
      </c>
      <c r="I7" s="59">
        <v>141.22602684624476</v>
      </c>
      <c r="J7" s="60">
        <v>47.112389380530963</v>
      </c>
      <c r="K7" s="61">
        <v>38.562593392199616</v>
      </c>
      <c r="L7" s="2" t="s">
        <v>532</v>
      </c>
      <c r="M7" s="2" t="str">
        <f>VLOOKUP(D7,'7)Transmission Capacity - App G'!$C$7:$M$23,11,FALSE)</f>
        <v xml:space="preserve">Connections Reform </v>
      </c>
    </row>
    <row r="8" spans="2:13" ht="15" x14ac:dyDescent="0.2">
      <c r="B8" s="7" t="s">
        <v>400</v>
      </c>
      <c r="C8" s="7">
        <v>33</v>
      </c>
      <c r="D8" s="7" t="s">
        <v>418</v>
      </c>
      <c r="E8" s="7">
        <v>380345</v>
      </c>
      <c r="F8" s="7">
        <v>401831</v>
      </c>
      <c r="G8" s="57">
        <v>12.968088792376577</v>
      </c>
      <c r="H8" s="58">
        <v>24.968088792376577</v>
      </c>
      <c r="I8" s="59">
        <v>91.474476791472625</v>
      </c>
      <c r="J8" s="60">
        <v>27.689823008849554</v>
      </c>
      <c r="K8" s="61">
        <v>24.968088792376577</v>
      </c>
      <c r="L8" s="2" t="s">
        <v>533</v>
      </c>
      <c r="M8" s="2" t="str">
        <f>VLOOKUP(D8,'7)Transmission Capacity - App G'!$C$7:$M$23,11,FALSE)</f>
        <v xml:space="preserve">Connections Reform </v>
      </c>
    </row>
    <row r="9" spans="2:13" ht="15" x14ac:dyDescent="0.2">
      <c r="B9" s="7" t="s">
        <v>393</v>
      </c>
      <c r="C9" s="7">
        <v>33</v>
      </c>
      <c r="D9" s="7" t="s">
        <v>417</v>
      </c>
      <c r="E9" s="7">
        <v>376380</v>
      </c>
      <c r="F9" s="7">
        <v>389012</v>
      </c>
      <c r="G9" s="57">
        <v>28.532752905119864</v>
      </c>
      <c r="H9" s="58">
        <v>46.532752905119864</v>
      </c>
      <c r="I9" s="59">
        <v>146.33395750120209</v>
      </c>
      <c r="J9" s="60">
        <v>48.936283185840722</v>
      </c>
      <c r="K9" s="61">
        <v>46.532752905119864</v>
      </c>
      <c r="L9" s="2" t="s">
        <v>534</v>
      </c>
      <c r="M9" s="2" t="str">
        <f>VLOOKUP(D9,'7)Transmission Capacity - App G'!$C$7:$M$23,11,FALSE)</f>
        <v xml:space="preserve">Connections Reform </v>
      </c>
    </row>
    <row r="10" spans="2:13" ht="15" x14ac:dyDescent="0.2">
      <c r="B10" s="7" t="s">
        <v>387</v>
      </c>
      <c r="C10" s="7">
        <v>33</v>
      </c>
      <c r="D10" s="7" t="s">
        <v>418</v>
      </c>
      <c r="E10" s="7">
        <v>366150</v>
      </c>
      <c r="F10" s="7">
        <v>402088</v>
      </c>
      <c r="G10" s="57">
        <v>16.171535444237307</v>
      </c>
      <c r="H10" s="58">
        <v>16.171535444237307</v>
      </c>
      <c r="I10" s="59">
        <v>124.04473007895193</v>
      </c>
      <c r="J10" s="60">
        <v>28.125663716814163</v>
      </c>
      <c r="K10" s="61">
        <v>16.171535444237307</v>
      </c>
      <c r="L10" s="2" t="s">
        <v>535</v>
      </c>
      <c r="M10" s="2" t="str">
        <f>VLOOKUP(D10,'7)Transmission Capacity - App G'!$C$7:$M$23,11,FALSE)</f>
        <v xml:space="preserve">Connections Reform </v>
      </c>
    </row>
    <row r="11" spans="2:13" ht="15" x14ac:dyDescent="0.2">
      <c r="B11" s="97" t="s">
        <v>389</v>
      </c>
      <c r="C11" s="7">
        <v>33</v>
      </c>
      <c r="D11" s="7" t="s">
        <v>486</v>
      </c>
      <c r="E11" s="7">
        <v>319709</v>
      </c>
      <c r="F11" s="7">
        <v>470489</v>
      </c>
      <c r="G11" s="57">
        <v>40.102900000000005</v>
      </c>
      <c r="H11" s="58">
        <v>66.722689992711565</v>
      </c>
      <c r="I11" s="59">
        <v>55.46585365853651</v>
      </c>
      <c r="J11" s="60">
        <v>10.062389380530961</v>
      </c>
      <c r="K11" s="61">
        <v>55.46585365853651</v>
      </c>
      <c r="L11" s="2" t="s">
        <v>501</v>
      </c>
      <c r="M11" s="2" t="str">
        <f>VLOOKUP(D11,'7)Transmission Capacity - App G'!$C$7:$M$23,11,FALSE)</f>
        <v xml:space="preserve">Connections Reform </v>
      </c>
    </row>
    <row r="12" spans="2:13" ht="15" x14ac:dyDescent="0.2">
      <c r="B12" s="7" t="s">
        <v>390</v>
      </c>
      <c r="C12" s="7">
        <v>33</v>
      </c>
      <c r="D12" s="7" t="s">
        <v>417</v>
      </c>
      <c r="E12" s="7">
        <v>376758</v>
      </c>
      <c r="F12" s="7">
        <v>397174</v>
      </c>
      <c r="G12" s="57">
        <v>24.258200000000002</v>
      </c>
      <c r="H12" s="58">
        <v>43.101399608408315</v>
      </c>
      <c r="I12" s="59">
        <v>10.670731707317072</v>
      </c>
      <c r="J12" s="60">
        <v>1.9358407079646016</v>
      </c>
      <c r="K12" s="61">
        <v>10.670731707317072</v>
      </c>
      <c r="L12" s="2" t="s">
        <v>536</v>
      </c>
      <c r="M12" s="2" t="str">
        <f>VLOOKUP(D12,'7)Transmission Capacity - App G'!$C$7:$M$23,11,FALSE)</f>
        <v xml:space="preserve">Connections Reform </v>
      </c>
    </row>
    <row r="13" spans="2:13" ht="15" x14ac:dyDescent="0.2">
      <c r="B13" s="7" t="s">
        <v>405</v>
      </c>
      <c r="C13" s="7">
        <v>33</v>
      </c>
      <c r="D13" s="7" t="s">
        <v>412</v>
      </c>
      <c r="E13" s="7">
        <v>391033</v>
      </c>
      <c r="F13" s="7">
        <v>413945</v>
      </c>
      <c r="G13" s="57">
        <v>30.461124196997872</v>
      </c>
      <c r="H13" s="58">
        <v>30.461124196997872</v>
      </c>
      <c r="I13" s="59">
        <v>56.294674610179626</v>
      </c>
      <c r="J13" s="60">
        <v>23.96371681415928</v>
      </c>
      <c r="K13" s="61">
        <v>30.461124196997872</v>
      </c>
      <c r="L13" s="2" t="s">
        <v>537</v>
      </c>
      <c r="M13" s="2" t="str">
        <f>VLOOKUP(D13,'7)Transmission Capacity - App G'!$C$7:$M$23,11,FALSE)</f>
        <v xml:space="preserve">Connections Reform </v>
      </c>
    </row>
    <row r="14" spans="2:13" ht="15" x14ac:dyDescent="0.2">
      <c r="B14" s="7" t="s">
        <v>42</v>
      </c>
      <c r="C14" s="7">
        <v>33</v>
      </c>
      <c r="D14" s="7" t="s">
        <v>487</v>
      </c>
      <c r="E14" s="7">
        <v>332328</v>
      </c>
      <c r="F14" s="7">
        <v>439711</v>
      </c>
      <c r="G14" s="57">
        <v>32.504197027097391</v>
      </c>
      <c r="H14" s="58">
        <v>32.504197027097391</v>
      </c>
      <c r="I14" s="59">
        <v>10.670731707317072</v>
      </c>
      <c r="J14" s="60">
        <v>1.9358407079646016</v>
      </c>
      <c r="K14" s="61">
        <v>10.670731707317072</v>
      </c>
      <c r="L14" s="2" t="s">
        <v>502</v>
      </c>
      <c r="M14" s="2" t="str">
        <f>VLOOKUP(D14,'7)Transmission Capacity - App G'!$C$7:$M$23,11,FALSE)</f>
        <v xml:space="preserve">Connections Reform </v>
      </c>
    </row>
    <row r="15" spans="2:13" ht="15" x14ac:dyDescent="0.2">
      <c r="B15" s="7" t="s">
        <v>44</v>
      </c>
      <c r="C15" s="7">
        <v>33</v>
      </c>
      <c r="D15" s="7" t="s">
        <v>487</v>
      </c>
      <c r="E15" s="7">
        <v>370584</v>
      </c>
      <c r="F15" s="7">
        <v>429294</v>
      </c>
      <c r="G15" s="57">
        <v>32.521394238651325</v>
      </c>
      <c r="H15" s="58">
        <v>32.521394238651325</v>
      </c>
      <c r="I15" s="59">
        <v>75.571723843057839</v>
      </c>
      <c r="J15" s="60">
        <v>44.878761061946911</v>
      </c>
      <c r="K15" s="61">
        <v>32.521394238651325</v>
      </c>
      <c r="L15" s="2" t="s">
        <v>503</v>
      </c>
      <c r="M15" s="2" t="str">
        <f>VLOOKUP(D15,'7)Transmission Capacity - App G'!$C$7:$M$23,11,FALSE)</f>
        <v xml:space="preserve">Connections Reform </v>
      </c>
    </row>
    <row r="16" spans="2:13" ht="15" x14ac:dyDescent="0.2">
      <c r="B16" s="7" t="s">
        <v>47</v>
      </c>
      <c r="C16" s="7">
        <v>33</v>
      </c>
      <c r="D16" s="7" t="s">
        <v>487</v>
      </c>
      <c r="E16" s="7">
        <v>330835</v>
      </c>
      <c r="F16" s="7">
        <v>435308</v>
      </c>
      <c r="G16" s="57">
        <v>41.422256548038845</v>
      </c>
      <c r="H16" s="58">
        <v>42.262256548038849</v>
      </c>
      <c r="I16" s="59">
        <v>125.59798925408596</v>
      </c>
      <c r="J16" s="60">
        <v>34.992477876106179</v>
      </c>
      <c r="K16" s="61">
        <v>42.262256548038849</v>
      </c>
      <c r="L16" s="2" t="s">
        <v>504</v>
      </c>
      <c r="M16" s="2" t="str">
        <f>VLOOKUP(D16,'7)Transmission Capacity - App G'!$C$7:$M$23,11,FALSE)</f>
        <v xml:space="preserve">Connections Reform </v>
      </c>
    </row>
    <row r="17" spans="2:13" ht="15" x14ac:dyDescent="0.2">
      <c r="B17" s="7" t="s">
        <v>395</v>
      </c>
      <c r="C17" s="7">
        <v>33</v>
      </c>
      <c r="D17" s="7" t="s">
        <v>413</v>
      </c>
      <c r="E17" s="7">
        <v>384221</v>
      </c>
      <c r="F17" s="7">
        <v>397717</v>
      </c>
      <c r="G17" s="57">
        <v>0</v>
      </c>
      <c r="H17" s="58">
        <v>37.637292860433959</v>
      </c>
      <c r="I17" s="59">
        <v>149.37561885211844</v>
      </c>
      <c r="J17" s="60">
        <v>48.680973451327425</v>
      </c>
      <c r="K17" s="61">
        <v>37.637292860433959</v>
      </c>
      <c r="L17" s="2" t="s">
        <v>538</v>
      </c>
      <c r="M17" s="2" t="str">
        <f>VLOOKUP(D17,'7)Transmission Capacity - App G'!$C$7:$M$23,11,FALSE)</f>
        <v xml:space="preserve">Connections Reform </v>
      </c>
    </row>
    <row r="18" spans="2:13" ht="15" x14ac:dyDescent="0.2">
      <c r="B18" s="7" t="s">
        <v>388</v>
      </c>
      <c r="C18" s="7">
        <v>33</v>
      </c>
      <c r="D18" s="7" t="s">
        <v>418</v>
      </c>
      <c r="E18" s="7">
        <v>372255</v>
      </c>
      <c r="F18" s="7">
        <v>410566</v>
      </c>
      <c r="G18" s="57">
        <v>16.063427266493946</v>
      </c>
      <c r="H18" s="58">
        <v>44.063427266493946</v>
      </c>
      <c r="I18" s="59">
        <v>10.670731707317072</v>
      </c>
      <c r="J18" s="60">
        <v>1.9358407079646016</v>
      </c>
      <c r="K18" s="61">
        <v>10.670731707317072</v>
      </c>
      <c r="L18" s="2" t="s">
        <v>539</v>
      </c>
      <c r="M18" s="2" t="str">
        <f>VLOOKUP(D18,'7)Transmission Capacity - App G'!$C$7:$M$23,11,FALSE)</f>
        <v xml:space="preserve">Connections Reform </v>
      </c>
    </row>
    <row r="19" spans="2:13" ht="15" x14ac:dyDescent="0.2">
      <c r="B19" s="7" t="s">
        <v>63</v>
      </c>
      <c r="C19" s="7">
        <v>33</v>
      </c>
      <c r="D19" s="7" t="s">
        <v>412</v>
      </c>
      <c r="E19" s="7">
        <v>385569</v>
      </c>
      <c r="F19" s="7">
        <v>434469</v>
      </c>
      <c r="G19" s="57">
        <v>60.670450342438222</v>
      </c>
      <c r="H19" s="58">
        <v>63.490450342438223</v>
      </c>
      <c r="I19" s="59">
        <v>53.712835443413923</v>
      </c>
      <c r="J19" s="60">
        <v>22.752212389380542</v>
      </c>
      <c r="K19" s="61">
        <v>53.712835443413923</v>
      </c>
      <c r="L19" s="2" t="s">
        <v>505</v>
      </c>
      <c r="M19" s="2" t="str">
        <f>VLOOKUP(D19,'7)Transmission Capacity - App G'!$C$7:$M$23,11,FALSE)</f>
        <v xml:space="preserve">Connections Reform </v>
      </c>
    </row>
    <row r="20" spans="2:13" ht="15" x14ac:dyDescent="0.2">
      <c r="B20" s="7" t="s">
        <v>397</v>
      </c>
      <c r="C20" s="7">
        <v>33</v>
      </c>
      <c r="D20" s="7" t="s">
        <v>418</v>
      </c>
      <c r="E20" s="7">
        <v>380272</v>
      </c>
      <c r="F20" s="7">
        <v>411184</v>
      </c>
      <c r="G20" s="57">
        <v>29.109345273111785</v>
      </c>
      <c r="H20" s="58">
        <v>29.109345273111785</v>
      </c>
      <c r="I20" s="59">
        <v>10.670731707317072</v>
      </c>
      <c r="J20" s="60">
        <v>1.9358407079646016</v>
      </c>
      <c r="K20" s="61">
        <v>10.670731707317072</v>
      </c>
      <c r="L20" s="2" t="s">
        <v>540</v>
      </c>
      <c r="M20" s="2" t="str">
        <f>VLOOKUP(D20,'7)Transmission Capacity - App G'!$C$7:$M$23,11,FALSE)</f>
        <v xml:space="preserve">Connections Reform </v>
      </c>
    </row>
    <row r="21" spans="2:13" ht="15" x14ac:dyDescent="0.2">
      <c r="B21" s="7" t="s">
        <v>385</v>
      </c>
      <c r="C21" s="7">
        <v>33</v>
      </c>
      <c r="D21" s="7" t="s">
        <v>415</v>
      </c>
      <c r="E21" s="7">
        <v>407769</v>
      </c>
      <c r="F21" s="7">
        <v>375476</v>
      </c>
      <c r="G21" s="57">
        <v>0</v>
      </c>
      <c r="H21" s="58">
        <v>0</v>
      </c>
      <c r="I21" s="59">
        <v>89.015748407477915</v>
      </c>
      <c r="J21" s="60">
        <v>45.500884955752213</v>
      </c>
      <c r="K21" s="61">
        <v>0</v>
      </c>
      <c r="L21" s="2" t="s">
        <v>541</v>
      </c>
      <c r="M21" s="2" t="str">
        <f>VLOOKUP(D21,'7)Transmission Capacity - App G'!$C$7:$M$23,11,FALSE)</f>
        <v xml:space="preserve">Connections Reform </v>
      </c>
    </row>
    <row r="22" spans="2:13" ht="15" x14ac:dyDescent="0.2">
      <c r="B22" s="7" t="s">
        <v>399</v>
      </c>
      <c r="C22" s="7">
        <v>33</v>
      </c>
      <c r="D22" s="7" t="s">
        <v>486</v>
      </c>
      <c r="E22" s="7">
        <v>338655</v>
      </c>
      <c r="F22" s="7">
        <v>556583</v>
      </c>
      <c r="G22" s="57">
        <v>24.068201528539419</v>
      </c>
      <c r="H22" s="58">
        <v>45.268201528539421</v>
      </c>
      <c r="I22" s="59">
        <v>6.7307692307692317</v>
      </c>
      <c r="J22" s="60">
        <v>1.9358407079646016</v>
      </c>
      <c r="K22" s="61">
        <v>6.7307692307692317</v>
      </c>
      <c r="L22" s="2" t="s">
        <v>542</v>
      </c>
      <c r="M22" s="2" t="str">
        <f>VLOOKUP(D22,'7)Transmission Capacity - App G'!$C$7:$M$23,11,FALSE)</f>
        <v xml:space="preserve">Connections Reform </v>
      </c>
    </row>
    <row r="23" spans="2:13" ht="15" x14ac:dyDescent="0.2">
      <c r="B23" s="96" t="s">
        <v>74</v>
      </c>
      <c r="C23" s="7">
        <v>11</v>
      </c>
      <c r="D23" s="7" t="s">
        <v>486</v>
      </c>
      <c r="E23" s="7">
        <v>338547</v>
      </c>
      <c r="F23" s="7">
        <v>560280</v>
      </c>
      <c r="G23" s="57">
        <v>1.3439703222205992</v>
      </c>
      <c r="H23" s="58">
        <v>18.762378173357884</v>
      </c>
      <c r="I23" s="59">
        <v>5.0384615384615392</v>
      </c>
      <c r="J23" s="60">
        <v>1.4491150442477876</v>
      </c>
      <c r="K23" s="61">
        <v>5.0384615384615392</v>
      </c>
    </row>
    <row r="24" spans="2:13" ht="15" x14ac:dyDescent="0.2">
      <c r="B24" s="7" t="s">
        <v>410</v>
      </c>
      <c r="C24" s="7">
        <v>33</v>
      </c>
      <c r="D24" s="7" t="s">
        <v>417</v>
      </c>
      <c r="E24" s="7">
        <v>373110</v>
      </c>
      <c r="F24" s="7">
        <v>393020</v>
      </c>
      <c r="G24" s="57">
        <v>9.9758782336509526</v>
      </c>
      <c r="H24" s="58">
        <v>30.975878233650953</v>
      </c>
      <c r="I24" s="59">
        <v>10.670731707317072</v>
      </c>
      <c r="J24" s="60">
        <v>1.9358407079646016</v>
      </c>
      <c r="K24" s="61">
        <v>10.670731707317072</v>
      </c>
      <c r="L24" s="2" t="s">
        <v>543</v>
      </c>
      <c r="M24" s="2" t="str">
        <f>VLOOKUP(D24,'7)Transmission Capacity - App G'!$C$7:$M$23,11,FALSE)</f>
        <v xml:space="preserve">Connections Reform </v>
      </c>
    </row>
    <row r="25" spans="2:13" ht="15" x14ac:dyDescent="0.2">
      <c r="B25" s="7" t="s">
        <v>76</v>
      </c>
      <c r="C25" s="7">
        <v>33</v>
      </c>
      <c r="D25" s="7" t="s">
        <v>412</v>
      </c>
      <c r="E25" s="8">
        <v>388461</v>
      </c>
      <c r="F25" s="7">
        <v>411290</v>
      </c>
      <c r="G25" s="57">
        <v>26.549132448319682</v>
      </c>
      <c r="H25" s="58">
        <v>26.549132448319682</v>
      </c>
      <c r="I25" s="59">
        <v>88.457257313759726</v>
      </c>
      <c r="J25" s="60">
        <v>37.120353982300898</v>
      </c>
      <c r="K25" s="61">
        <v>26.549132448319682</v>
      </c>
      <c r="L25" s="2" t="s">
        <v>506</v>
      </c>
      <c r="M25" s="2" t="str">
        <f>VLOOKUP(D25,'7)Transmission Capacity - App G'!$C$7:$M$23,11,FALSE)</f>
        <v xml:space="preserve">Connections Reform </v>
      </c>
    </row>
    <row r="26" spans="2:13" ht="15" x14ac:dyDescent="0.2">
      <c r="B26" s="7" t="s">
        <v>80</v>
      </c>
      <c r="C26" s="7">
        <v>33</v>
      </c>
      <c r="D26" s="7" t="s">
        <v>414</v>
      </c>
      <c r="E26" s="7">
        <v>389137</v>
      </c>
      <c r="F26" s="7">
        <v>403821</v>
      </c>
      <c r="G26" s="57">
        <v>4.2489292611529379</v>
      </c>
      <c r="H26" s="58">
        <v>4.2489292611529379</v>
      </c>
      <c r="I26" s="59">
        <v>47.385365853658492</v>
      </c>
      <c r="J26" s="60">
        <v>8.5964601769911422</v>
      </c>
      <c r="K26" s="61">
        <v>4.2489292611529379</v>
      </c>
      <c r="L26" s="2" t="s">
        <v>507</v>
      </c>
      <c r="M26" s="2" t="str">
        <f>VLOOKUP(D26,'7)Transmission Capacity - App G'!$C$7:$M$23,11,FALSE)</f>
        <v xml:space="preserve">Connections Reform </v>
      </c>
    </row>
    <row r="27" spans="2:13" ht="15" x14ac:dyDescent="0.2">
      <c r="B27" s="7" t="s">
        <v>403</v>
      </c>
      <c r="C27" s="7">
        <v>33</v>
      </c>
      <c r="D27" s="7" t="s">
        <v>415</v>
      </c>
      <c r="E27" s="7">
        <v>390140</v>
      </c>
      <c r="F27" s="7">
        <v>398146</v>
      </c>
      <c r="G27" s="57">
        <v>36.872401102811452</v>
      </c>
      <c r="H27" s="58">
        <v>36.872401102811452</v>
      </c>
      <c r="I27" s="59">
        <v>2.5268292682926861</v>
      </c>
      <c r="J27" s="60">
        <v>0.45840707964601829</v>
      </c>
      <c r="K27" s="61">
        <v>2.5268292682926861</v>
      </c>
      <c r="L27" s="2" t="s">
        <v>544</v>
      </c>
      <c r="M27" s="2" t="str">
        <f>VLOOKUP(D27,'7)Transmission Capacity - App G'!$C$7:$M$23,11,FALSE)</f>
        <v xml:space="preserve">Connections Reform </v>
      </c>
    </row>
    <row r="28" spans="2:13" ht="15" x14ac:dyDescent="0.2">
      <c r="B28" s="7" t="s">
        <v>120</v>
      </c>
      <c r="C28" s="7">
        <v>33</v>
      </c>
      <c r="D28" s="7" t="s">
        <v>486</v>
      </c>
      <c r="E28" s="7">
        <v>301070</v>
      </c>
      <c r="F28" s="7">
        <v>513074</v>
      </c>
      <c r="G28" s="57">
        <v>50.531728160019995</v>
      </c>
      <c r="H28" s="58">
        <v>50.531728160019995</v>
      </c>
      <c r="I28" s="59">
        <v>10.14146341463408</v>
      </c>
      <c r="J28" s="60">
        <v>1.8398230088495455</v>
      </c>
      <c r="K28" s="61">
        <v>10.14146341463408</v>
      </c>
      <c r="L28" s="2" t="s">
        <v>508</v>
      </c>
      <c r="M28" s="2" t="str">
        <f>VLOOKUP(D28,'7)Transmission Capacity - App G'!$C$7:$M$23,11,FALSE)</f>
        <v xml:space="preserve">Connections Reform </v>
      </c>
    </row>
    <row r="29" spans="2:13" ht="15" x14ac:dyDescent="0.2">
      <c r="B29" s="7" t="s">
        <v>129</v>
      </c>
      <c r="C29" s="7">
        <v>33</v>
      </c>
      <c r="D29" s="7" t="s">
        <v>418</v>
      </c>
      <c r="E29" s="7">
        <v>381795</v>
      </c>
      <c r="F29" s="7">
        <v>399250</v>
      </c>
      <c r="G29" s="57">
        <v>0</v>
      </c>
      <c r="H29" s="58">
        <v>0</v>
      </c>
      <c r="I29" s="59">
        <v>6.7307692307692317</v>
      </c>
      <c r="J29" s="60">
        <v>1.9358407079646016</v>
      </c>
      <c r="K29" s="61">
        <v>0</v>
      </c>
      <c r="L29" s="2" t="s">
        <v>509</v>
      </c>
      <c r="M29" s="2" t="str">
        <f>VLOOKUP(D29,'7)Transmission Capacity - App G'!$C$7:$M$23,11,FALSE)</f>
        <v xml:space="preserve">Connections Reform </v>
      </c>
    </row>
    <row r="30" spans="2:13" ht="15" x14ac:dyDescent="0.2">
      <c r="B30" s="7" t="s">
        <v>138</v>
      </c>
      <c r="C30" s="7">
        <v>33</v>
      </c>
      <c r="D30" s="7" t="s">
        <v>416</v>
      </c>
      <c r="E30" s="7">
        <v>360607</v>
      </c>
      <c r="F30" s="7">
        <v>397690</v>
      </c>
      <c r="G30" s="57">
        <v>23.724632605084963</v>
      </c>
      <c r="H30" s="58">
        <v>41.724632605084963</v>
      </c>
      <c r="I30" s="59">
        <v>51.568292682926831</v>
      </c>
      <c r="J30" s="60">
        <v>9.3553097345132752</v>
      </c>
      <c r="K30" s="61">
        <v>41.724632605084963</v>
      </c>
      <c r="L30" s="2" t="s">
        <v>510</v>
      </c>
      <c r="M30" s="2" t="str">
        <f>VLOOKUP(D30,'7)Transmission Capacity - App G'!$C$7:$M$23,11,FALSE)</f>
        <v>N/A</v>
      </c>
    </row>
    <row r="31" spans="2:13" ht="15" x14ac:dyDescent="0.2">
      <c r="B31" s="7" t="s">
        <v>148</v>
      </c>
      <c r="C31" s="7">
        <v>33</v>
      </c>
      <c r="D31" s="7" t="s">
        <v>414</v>
      </c>
      <c r="E31" s="7">
        <v>393262</v>
      </c>
      <c r="F31" s="7">
        <v>404755</v>
      </c>
      <c r="G31" s="57">
        <v>11.585927114370705</v>
      </c>
      <c r="H31" s="58">
        <v>11.585927114370705</v>
      </c>
      <c r="I31" s="59">
        <v>109.86835399230537</v>
      </c>
      <c r="J31" s="60">
        <v>38.871681415929189</v>
      </c>
      <c r="K31" s="61">
        <v>11.585927114370705</v>
      </c>
      <c r="L31" s="2" t="s">
        <v>511</v>
      </c>
      <c r="M31" s="2" t="str">
        <f>VLOOKUP(D31,'7)Transmission Capacity - App G'!$C$7:$M$23,11,FALSE)</f>
        <v xml:space="preserve">Connections Reform </v>
      </c>
    </row>
    <row r="32" spans="2:13" ht="15" x14ac:dyDescent="0.2">
      <c r="B32" s="7" t="s">
        <v>394</v>
      </c>
      <c r="C32" s="7">
        <v>33</v>
      </c>
      <c r="D32" s="7" t="s">
        <v>420</v>
      </c>
      <c r="E32" s="7">
        <v>391313</v>
      </c>
      <c r="F32" s="7">
        <v>386877</v>
      </c>
      <c r="G32" s="57">
        <v>46.685586142253101</v>
      </c>
      <c r="H32" s="58">
        <v>64.685586142253101</v>
      </c>
      <c r="I32" s="59">
        <v>131.67662590455311</v>
      </c>
      <c r="J32" s="60">
        <v>36.945132743362841</v>
      </c>
      <c r="K32" s="61">
        <v>64.685586142253101</v>
      </c>
      <c r="L32" s="2" t="s">
        <v>545</v>
      </c>
      <c r="M32" s="2" t="str">
        <f>VLOOKUP(D32,'7)Transmission Capacity - App G'!$C$7:$M$23,11,FALSE)</f>
        <v xml:space="preserve">Connections Reform </v>
      </c>
    </row>
    <row r="33" spans="2:13" ht="15" x14ac:dyDescent="0.2">
      <c r="B33" s="7" t="s">
        <v>384</v>
      </c>
      <c r="C33" s="7">
        <v>33</v>
      </c>
      <c r="D33" s="7" t="s">
        <v>415</v>
      </c>
      <c r="E33" s="7">
        <v>397322</v>
      </c>
      <c r="F33" s="7">
        <v>399942</v>
      </c>
      <c r="G33" s="57">
        <v>29.484221456752678</v>
      </c>
      <c r="H33" s="58">
        <v>91.484221456752678</v>
      </c>
      <c r="I33" s="59">
        <v>6.7307692307692317</v>
      </c>
      <c r="J33" s="60">
        <v>1.9358407079646016</v>
      </c>
      <c r="K33" s="61">
        <v>6.7307692307692317</v>
      </c>
      <c r="L33" s="2" t="s">
        <v>512</v>
      </c>
      <c r="M33" s="2" t="str">
        <f>VLOOKUP(D33,'7)Transmission Capacity - App G'!$C$7:$M$23,11,FALSE)</f>
        <v xml:space="preserve">Connections Reform </v>
      </c>
    </row>
    <row r="34" spans="2:13" ht="15" x14ac:dyDescent="0.2">
      <c r="B34" s="7" t="s">
        <v>402</v>
      </c>
      <c r="C34" s="7">
        <v>33</v>
      </c>
      <c r="D34" s="7" t="s">
        <v>255</v>
      </c>
      <c r="E34" s="7">
        <v>377997</v>
      </c>
      <c r="F34" s="7">
        <v>431083</v>
      </c>
      <c r="G34" s="57">
        <v>34.938497300368198</v>
      </c>
      <c r="H34" s="58">
        <v>48.738497300368195</v>
      </c>
      <c r="I34" s="59">
        <v>68.454574220620785</v>
      </c>
      <c r="J34" s="60">
        <v>21.77477876106196</v>
      </c>
      <c r="K34" s="61">
        <v>48.738497300368195</v>
      </c>
      <c r="L34" s="2" t="s">
        <v>546</v>
      </c>
      <c r="M34" s="2" t="str">
        <f>VLOOKUP(D34,'7)Transmission Capacity - App G'!$C$7:$M$23,11,FALSE)</f>
        <v xml:space="preserve">Connections Reform </v>
      </c>
    </row>
    <row r="35" spans="2:13" ht="15" x14ac:dyDescent="0.2">
      <c r="B35" s="7" t="s">
        <v>183</v>
      </c>
      <c r="C35" s="7">
        <v>33</v>
      </c>
      <c r="D35" s="7" t="s">
        <v>415</v>
      </c>
      <c r="E35" s="7">
        <v>395522</v>
      </c>
      <c r="F35" s="7">
        <v>395647</v>
      </c>
      <c r="G35" s="57">
        <v>26.05984496307488</v>
      </c>
      <c r="H35" s="58">
        <v>26.05984496307488</v>
      </c>
      <c r="I35" s="59">
        <v>30.934146341463499</v>
      </c>
      <c r="J35" s="60">
        <v>5.6119469026548829</v>
      </c>
      <c r="K35" s="61">
        <v>26.05984496307488</v>
      </c>
      <c r="L35" s="2" t="s">
        <v>513</v>
      </c>
      <c r="M35" s="2" t="str">
        <f>VLOOKUP(D35,'7)Transmission Capacity - App G'!$C$7:$M$23,11,FALSE)</f>
        <v xml:space="preserve">Connections Reform </v>
      </c>
    </row>
    <row r="36" spans="2:13" ht="15" x14ac:dyDescent="0.2">
      <c r="B36" s="7" t="s">
        <v>398</v>
      </c>
      <c r="C36" s="7">
        <v>33</v>
      </c>
      <c r="D36" s="7" t="s">
        <v>418</v>
      </c>
      <c r="E36" s="7">
        <v>376355</v>
      </c>
      <c r="F36" s="7">
        <v>404783</v>
      </c>
      <c r="G36" s="57">
        <v>0</v>
      </c>
      <c r="H36" s="58">
        <v>37.049260000000032</v>
      </c>
      <c r="I36" s="59">
        <v>6.7307692307692317</v>
      </c>
      <c r="J36" s="60">
        <v>1.9358407079646016</v>
      </c>
      <c r="K36" s="61">
        <v>6.7307692307692317</v>
      </c>
      <c r="L36" s="2" t="s">
        <v>547</v>
      </c>
      <c r="M36" s="2" t="str">
        <f>VLOOKUP(D36,'7)Transmission Capacity - App G'!$C$7:$M$23,11,FALSE)</f>
        <v xml:space="preserve">Connections Reform </v>
      </c>
    </row>
    <row r="37" spans="2:13" ht="15" x14ac:dyDescent="0.2">
      <c r="B37" s="7" t="s">
        <v>379</v>
      </c>
      <c r="C37" s="7">
        <v>33</v>
      </c>
      <c r="D37" s="7" t="s">
        <v>488</v>
      </c>
      <c r="E37" s="7">
        <v>351915</v>
      </c>
      <c r="F37" s="7">
        <v>491858</v>
      </c>
      <c r="G37" s="57">
        <v>0</v>
      </c>
      <c r="H37" s="58">
        <v>6.4692340103403296</v>
      </c>
      <c r="I37" s="59">
        <v>60.251087530778875</v>
      </c>
      <c r="J37" s="60">
        <v>19.172566371681409</v>
      </c>
      <c r="K37" s="61">
        <v>6.4692340103403296</v>
      </c>
      <c r="L37" s="2" t="s">
        <v>514</v>
      </c>
      <c r="M37" s="2" t="str">
        <f>VLOOKUP(D37,'7)Transmission Capacity - App G'!$C$7:$M$23,11,FALSE)</f>
        <v xml:space="preserve">Connections Reform </v>
      </c>
    </row>
    <row r="38" spans="2:13" ht="15" x14ac:dyDescent="0.2">
      <c r="B38" s="7" t="s">
        <v>202</v>
      </c>
      <c r="C38" s="7">
        <v>33</v>
      </c>
      <c r="D38" s="7" t="s">
        <v>419</v>
      </c>
      <c r="E38" s="7">
        <v>348644</v>
      </c>
      <c r="F38" s="7">
        <v>463628</v>
      </c>
      <c r="G38" s="57">
        <v>0</v>
      </c>
      <c r="H38" s="58">
        <v>0</v>
      </c>
      <c r="I38" s="59">
        <v>10.670731707317072</v>
      </c>
      <c r="J38" s="60">
        <v>1.9358407079646016</v>
      </c>
      <c r="K38" s="61">
        <v>0</v>
      </c>
      <c r="L38" s="2" t="s">
        <v>515</v>
      </c>
      <c r="M38" s="2" t="str">
        <f>VLOOKUP(D38,'7)Transmission Capacity - App G'!$C$7:$M$23,11,FALSE)</f>
        <v xml:space="preserve">Connections Reform </v>
      </c>
    </row>
    <row r="39" spans="2:13" ht="15" x14ac:dyDescent="0.2">
      <c r="B39" s="7" t="s">
        <v>392</v>
      </c>
      <c r="C39" s="7">
        <v>33</v>
      </c>
      <c r="D39" s="7" t="s">
        <v>487</v>
      </c>
      <c r="E39" s="7">
        <v>354121</v>
      </c>
      <c r="F39" s="7">
        <v>423373</v>
      </c>
      <c r="G39" s="57">
        <v>22.518265731460716</v>
      </c>
      <c r="H39" s="58">
        <v>37.482265731460714</v>
      </c>
      <c r="I39" s="59">
        <v>128.45778375028232</v>
      </c>
      <c r="J39" s="60">
        <v>33.764159292035387</v>
      </c>
      <c r="K39" s="61">
        <v>37.482265731460714</v>
      </c>
      <c r="L39" s="2" t="s">
        <v>548</v>
      </c>
      <c r="M39" s="2" t="str">
        <f>VLOOKUP(D39,'7)Transmission Capacity - App G'!$C$7:$M$23,11,FALSE)</f>
        <v xml:space="preserve">Connections Reform </v>
      </c>
    </row>
    <row r="40" spans="2:13" ht="15" x14ac:dyDescent="0.2">
      <c r="B40" s="7" t="s">
        <v>213</v>
      </c>
      <c r="C40" s="7">
        <v>33</v>
      </c>
      <c r="D40" s="7" t="s">
        <v>420</v>
      </c>
      <c r="E40" s="7">
        <v>385592</v>
      </c>
      <c r="F40" s="7">
        <v>396016</v>
      </c>
      <c r="G40" s="57">
        <v>0</v>
      </c>
      <c r="H40" s="58">
        <v>17.216964006386959</v>
      </c>
      <c r="I40" s="59">
        <v>148.98057134148834</v>
      </c>
      <c r="J40" s="60">
        <v>39.186725663716821</v>
      </c>
      <c r="K40" s="61">
        <v>17.216964006386959</v>
      </c>
      <c r="L40" s="2" t="s">
        <v>516</v>
      </c>
      <c r="M40" s="2" t="str">
        <f>VLOOKUP(D40,'7)Transmission Capacity - App G'!$C$7:$M$23,11,FALSE)</f>
        <v xml:space="preserve">Connections Reform </v>
      </c>
    </row>
    <row r="41" spans="2:13" ht="15" x14ac:dyDescent="0.2">
      <c r="B41" s="7" t="s">
        <v>215</v>
      </c>
      <c r="C41" s="7">
        <v>33</v>
      </c>
      <c r="D41" s="7" t="s">
        <v>412</v>
      </c>
      <c r="E41" s="7">
        <v>369695</v>
      </c>
      <c r="F41" s="7">
        <v>424981</v>
      </c>
      <c r="G41" s="57">
        <v>8.8125474985798036</v>
      </c>
      <c r="H41" s="58">
        <v>58.812547498579804</v>
      </c>
      <c r="I41" s="59">
        <v>21.500000000000064</v>
      </c>
      <c r="J41" s="60">
        <v>3.9004424778761178</v>
      </c>
      <c r="K41" s="61">
        <v>21.500000000000064</v>
      </c>
      <c r="L41" s="2" t="s">
        <v>517</v>
      </c>
      <c r="M41" s="2" t="str">
        <f>VLOOKUP(D41,'7)Transmission Capacity - App G'!$C$7:$M$23,11,FALSE)</f>
        <v xml:space="preserve">Connections Reform </v>
      </c>
    </row>
    <row r="42" spans="2:13" ht="15" x14ac:dyDescent="0.2">
      <c r="B42" s="7" t="s">
        <v>382</v>
      </c>
      <c r="C42" s="7">
        <v>33</v>
      </c>
      <c r="D42" s="7" t="s">
        <v>487</v>
      </c>
      <c r="E42" s="7">
        <v>335361</v>
      </c>
      <c r="F42" s="7">
        <v>429316</v>
      </c>
      <c r="G42" s="57">
        <v>20.35741799356768</v>
      </c>
      <c r="H42" s="58">
        <v>20.35741799356768</v>
      </c>
      <c r="I42" s="59">
        <v>21.660405644166577</v>
      </c>
      <c r="J42" s="60">
        <v>21.660405644166577</v>
      </c>
      <c r="K42" s="61">
        <v>20.35741799356768</v>
      </c>
      <c r="L42" s="2" t="s">
        <v>549</v>
      </c>
      <c r="M42" s="2" t="str">
        <f>VLOOKUP(D42,'7)Transmission Capacity - App G'!$C$7:$M$23,11,FALSE)</f>
        <v xml:space="preserve">Connections Reform </v>
      </c>
    </row>
    <row r="43" spans="2:13" ht="15" x14ac:dyDescent="0.2">
      <c r="B43" s="7" t="s">
        <v>391</v>
      </c>
      <c r="C43" s="7">
        <v>33</v>
      </c>
      <c r="D43" s="7" t="s">
        <v>391</v>
      </c>
      <c r="E43" s="7">
        <v>392047</v>
      </c>
      <c r="F43" s="7">
        <v>374564</v>
      </c>
      <c r="G43" s="57">
        <v>1.3537000000000035</v>
      </c>
      <c r="H43" s="58">
        <v>1.3537000000000035</v>
      </c>
      <c r="I43" s="59">
        <v>10.670731707317072</v>
      </c>
      <c r="J43" s="60">
        <v>1.9358407079646016</v>
      </c>
      <c r="K43" s="61">
        <v>1.3537000000000035</v>
      </c>
      <c r="L43" s="2" t="s">
        <v>550</v>
      </c>
      <c r="M43" s="2" t="str">
        <f>VLOOKUP(D43,'7)Transmission Capacity - App G'!$C$7:$M$23,11,FALSE)</f>
        <v xml:space="preserve"> offer  signed  25/04/2025</v>
      </c>
    </row>
    <row r="44" spans="2:13" ht="15" x14ac:dyDescent="0.2">
      <c r="B44" s="7" t="s">
        <v>377</v>
      </c>
      <c r="C44" s="7">
        <v>33</v>
      </c>
      <c r="D44" s="7" t="s">
        <v>413</v>
      </c>
      <c r="E44" s="7">
        <v>384073</v>
      </c>
      <c r="F44" s="7">
        <v>385068</v>
      </c>
      <c r="G44" s="57">
        <v>9.7866134130284195</v>
      </c>
      <c r="H44" s="58">
        <v>34.986613413028437</v>
      </c>
      <c r="I44" s="59">
        <v>10.670731707317072</v>
      </c>
      <c r="J44" s="60">
        <v>1.9358407079646016</v>
      </c>
      <c r="K44" s="61">
        <v>10.670731707317072</v>
      </c>
      <c r="L44" s="2" t="s">
        <v>551</v>
      </c>
      <c r="M44" s="2" t="str">
        <f>VLOOKUP(D44,'7)Transmission Capacity - App G'!$C$7:$M$23,11,FALSE)</f>
        <v xml:space="preserve">Connections Reform </v>
      </c>
    </row>
    <row r="45" spans="2:13" ht="15" x14ac:dyDescent="0.2">
      <c r="B45" s="7" t="s">
        <v>239</v>
      </c>
      <c r="C45" s="7">
        <v>33</v>
      </c>
      <c r="D45" s="7" t="s">
        <v>255</v>
      </c>
      <c r="E45" s="7">
        <v>385989</v>
      </c>
      <c r="F45" s="7">
        <v>438643</v>
      </c>
      <c r="G45" s="57">
        <v>9.9228676171201045</v>
      </c>
      <c r="H45" s="58">
        <v>31.335667617120109</v>
      </c>
      <c r="I45" s="59">
        <v>0</v>
      </c>
      <c r="J45" s="60">
        <v>0</v>
      </c>
      <c r="K45" s="61">
        <v>0</v>
      </c>
      <c r="L45" s="2" t="s">
        <v>518</v>
      </c>
      <c r="M45" s="2" t="str">
        <f>VLOOKUP(D45,'7)Transmission Capacity - App G'!$C$7:$M$23,11,FALSE)</f>
        <v xml:space="preserve">Connections Reform </v>
      </c>
    </row>
    <row r="46" spans="2:13" ht="15" x14ac:dyDescent="0.2">
      <c r="B46" s="7" t="s">
        <v>404</v>
      </c>
      <c r="C46" s="7">
        <v>33</v>
      </c>
      <c r="D46" s="7" t="s">
        <v>415</v>
      </c>
      <c r="E46" s="7">
        <v>401141</v>
      </c>
      <c r="F46" s="7">
        <v>383916</v>
      </c>
      <c r="G46" s="57">
        <v>20.367416911780438</v>
      </c>
      <c r="H46" s="58">
        <v>20.367416911780438</v>
      </c>
      <c r="I46" s="59">
        <v>47.413602548616474</v>
      </c>
      <c r="J46" s="60">
        <v>47.413602548616474</v>
      </c>
      <c r="K46" s="61">
        <v>20.367416911780438</v>
      </c>
      <c r="L46" s="2" t="s">
        <v>552</v>
      </c>
      <c r="M46" s="2" t="str">
        <f>VLOOKUP(D46,'7)Transmission Capacity - App G'!$C$7:$M$23,11,FALSE)</f>
        <v xml:space="preserve">Connections Reform </v>
      </c>
    </row>
    <row r="47" spans="2:13" ht="15" x14ac:dyDescent="0.2">
      <c r="B47" s="7" t="s">
        <v>411</v>
      </c>
      <c r="C47" s="7">
        <v>33</v>
      </c>
      <c r="D47" s="7" t="s">
        <v>489</v>
      </c>
      <c r="E47" s="7">
        <v>352784</v>
      </c>
      <c r="F47" s="7">
        <v>404565</v>
      </c>
      <c r="G47" s="57">
        <v>3.3164496343389516</v>
      </c>
      <c r="H47" s="58">
        <v>60.316449634338952</v>
      </c>
      <c r="I47" s="59">
        <v>135.78774908670073</v>
      </c>
      <c r="J47" s="60">
        <v>53.35132743362832</v>
      </c>
      <c r="K47" s="61">
        <v>60.316449634338952</v>
      </c>
      <c r="L47" s="2" t="s">
        <v>553</v>
      </c>
      <c r="M47" s="2" t="str">
        <f>VLOOKUP(D47,'7)Transmission Capacity - App G'!$C$7:$M$23,11,FALSE)</f>
        <v xml:space="preserve">Connections Reform </v>
      </c>
    </row>
    <row r="48" spans="2:13" ht="15" x14ac:dyDescent="0.2">
      <c r="B48" s="7" t="s">
        <v>255</v>
      </c>
      <c r="C48" s="7">
        <v>33</v>
      </c>
      <c r="D48" s="7" t="s">
        <v>255</v>
      </c>
      <c r="E48" s="7">
        <v>378571</v>
      </c>
      <c r="F48" s="7">
        <v>433224</v>
      </c>
      <c r="G48" s="57">
        <v>23.385730168004187</v>
      </c>
      <c r="H48" s="58">
        <v>54.885730168004201</v>
      </c>
      <c r="I48" s="59">
        <v>140.3529636493825</v>
      </c>
      <c r="J48" s="60">
        <v>30.750442477876092</v>
      </c>
      <c r="K48" s="61">
        <v>54.885730168004201</v>
      </c>
      <c r="L48" s="2" t="s">
        <v>519</v>
      </c>
      <c r="M48" s="2" t="str">
        <f>VLOOKUP(D48,'7)Transmission Capacity - App G'!$C$7:$M$23,11,FALSE)</f>
        <v xml:space="preserve">Connections Reform </v>
      </c>
    </row>
    <row r="49" spans="2:13" ht="15" x14ac:dyDescent="0.2">
      <c r="B49" s="7" t="s">
        <v>408</v>
      </c>
      <c r="C49" s="7">
        <v>33</v>
      </c>
      <c r="D49" s="7" t="s">
        <v>487</v>
      </c>
      <c r="E49" s="7">
        <v>335644</v>
      </c>
      <c r="F49" s="7">
        <v>432080</v>
      </c>
      <c r="G49" s="57">
        <v>1.9910525768037104</v>
      </c>
      <c r="H49" s="58">
        <v>1.9910525768037104</v>
      </c>
      <c r="I49" s="59">
        <v>21.549807229095336</v>
      </c>
      <c r="J49" s="60">
        <v>21.549807229095336</v>
      </c>
      <c r="K49" s="61">
        <v>1.9910525768037104</v>
      </c>
      <c r="L49" s="2" t="s">
        <v>554</v>
      </c>
      <c r="M49" s="2" t="str">
        <f>VLOOKUP(D49,'7)Transmission Capacity - App G'!$C$7:$M$23,11,FALSE)</f>
        <v xml:space="preserve">Connections Reform </v>
      </c>
    </row>
    <row r="50" spans="2:13" ht="15" x14ac:dyDescent="0.2">
      <c r="B50" s="96" t="s">
        <v>378</v>
      </c>
      <c r="C50" s="7">
        <v>33</v>
      </c>
      <c r="D50" s="7" t="s">
        <v>488</v>
      </c>
      <c r="E50" s="7">
        <v>349996</v>
      </c>
      <c r="F50" s="7">
        <v>530398</v>
      </c>
      <c r="G50" s="57">
        <v>12.245137568037535</v>
      </c>
      <c r="H50" s="58">
        <v>12.245137568037535</v>
      </c>
      <c r="I50" s="59">
        <v>26.80743553807245</v>
      </c>
      <c r="J50" s="60">
        <v>26.80743553807245</v>
      </c>
      <c r="K50" s="61">
        <v>12.245137568037535</v>
      </c>
      <c r="L50" s="2" t="s">
        <v>555</v>
      </c>
      <c r="M50" s="2" t="str">
        <f>VLOOKUP(D50,'7)Transmission Capacity - App G'!$C$7:$M$23,11,FALSE)</f>
        <v xml:space="preserve">Connections Reform </v>
      </c>
    </row>
    <row r="51" spans="2:13" ht="15" x14ac:dyDescent="0.2">
      <c r="B51" s="7" t="s">
        <v>266</v>
      </c>
      <c r="C51" s="7">
        <v>33</v>
      </c>
      <c r="D51" s="7" t="s">
        <v>487</v>
      </c>
      <c r="E51" s="7">
        <v>356774</v>
      </c>
      <c r="F51" s="7">
        <v>432942</v>
      </c>
      <c r="G51" s="57">
        <v>0</v>
      </c>
      <c r="H51" s="58">
        <v>0</v>
      </c>
      <c r="I51" s="59">
        <v>10.670731707317072</v>
      </c>
      <c r="J51" s="60">
        <v>1.9358407079646016</v>
      </c>
      <c r="K51" s="61">
        <v>0</v>
      </c>
      <c r="L51" s="2" t="s">
        <v>520</v>
      </c>
      <c r="M51" s="2" t="str">
        <f>VLOOKUP(D51,'7)Transmission Capacity - App G'!$C$7:$M$23,11,FALSE)</f>
        <v xml:space="preserve">Connections Reform </v>
      </c>
    </row>
    <row r="52" spans="2:13" ht="15" x14ac:dyDescent="0.2">
      <c r="B52" s="7" t="s">
        <v>380</v>
      </c>
      <c r="C52" s="7">
        <v>33</v>
      </c>
      <c r="D52" s="7" t="s">
        <v>414</v>
      </c>
      <c r="E52" s="7">
        <v>384542</v>
      </c>
      <c r="F52" s="7">
        <v>399276</v>
      </c>
      <c r="G52" s="57">
        <v>25.469194965092768</v>
      </c>
      <c r="H52" s="58">
        <v>43.469194965092768</v>
      </c>
      <c r="I52" s="59">
        <v>152.55833234702175</v>
      </c>
      <c r="J52" s="60">
        <v>32.630973451327435</v>
      </c>
      <c r="K52" s="61">
        <v>43.469194965092768</v>
      </c>
    </row>
    <row r="53" spans="2:13" ht="15" x14ac:dyDescent="0.2">
      <c r="B53" s="7" t="s">
        <v>272</v>
      </c>
      <c r="C53" s="7">
        <v>11</v>
      </c>
      <c r="D53" s="7" t="s">
        <v>418</v>
      </c>
      <c r="E53" s="7">
        <v>377524</v>
      </c>
      <c r="F53" s="7">
        <v>406160</v>
      </c>
      <c r="G53" s="57">
        <v>0</v>
      </c>
      <c r="H53" s="58">
        <v>0</v>
      </c>
      <c r="I53" s="59">
        <v>44.357453581272289</v>
      </c>
      <c r="J53" s="60">
        <v>38.659734513274344</v>
      </c>
      <c r="K53" s="61">
        <v>0</v>
      </c>
    </row>
    <row r="54" spans="2:13" ht="15" x14ac:dyDescent="0.2">
      <c r="B54" s="7" t="s">
        <v>383</v>
      </c>
      <c r="C54" s="7">
        <v>33</v>
      </c>
      <c r="D54" s="7" t="s">
        <v>487</v>
      </c>
      <c r="E54" s="7">
        <v>351794</v>
      </c>
      <c r="F54" s="7">
        <v>429241</v>
      </c>
      <c r="G54" s="57">
        <v>74.63696645472811</v>
      </c>
      <c r="H54" s="58">
        <v>110.63696645472811</v>
      </c>
      <c r="I54" s="59">
        <v>10.670731707317072</v>
      </c>
      <c r="J54" s="60">
        <v>1.9358407079646016</v>
      </c>
      <c r="K54" s="61">
        <v>10.670731707317072</v>
      </c>
      <c r="L54" s="2" t="s">
        <v>556</v>
      </c>
      <c r="M54" s="2" t="str">
        <f>VLOOKUP(D54,'7)Transmission Capacity - App G'!$C$7:$M$23,11,FALSE)</f>
        <v xml:space="preserve">Connections Reform </v>
      </c>
    </row>
    <row r="55" spans="2:13" ht="15" x14ac:dyDescent="0.2">
      <c r="B55" s="7" t="s">
        <v>280</v>
      </c>
      <c r="C55" s="7">
        <v>33</v>
      </c>
      <c r="D55" s="7" t="s">
        <v>412</v>
      </c>
      <c r="E55" s="7">
        <v>389111</v>
      </c>
      <c r="F55" s="7">
        <v>413393</v>
      </c>
      <c r="G55" s="57">
        <v>46.515403114148555</v>
      </c>
      <c r="H55" s="58">
        <v>58.515403114148555</v>
      </c>
      <c r="I55" s="59">
        <v>83.139097020545904</v>
      </c>
      <c r="J55" s="60">
        <v>22.15353982300886</v>
      </c>
      <c r="K55" s="61">
        <v>58.515403114148555</v>
      </c>
      <c r="L55" s="2" t="s">
        <v>521</v>
      </c>
      <c r="M55" s="2" t="str">
        <f>VLOOKUP(D55,'7)Transmission Capacity - App G'!$C$7:$M$23,11,FALSE)</f>
        <v xml:space="preserve">Connections Reform </v>
      </c>
    </row>
    <row r="56" spans="2:13" ht="15" x14ac:dyDescent="0.2">
      <c r="B56" s="7" t="s">
        <v>407</v>
      </c>
      <c r="C56" s="7">
        <v>33</v>
      </c>
      <c r="D56" s="7" t="s">
        <v>255</v>
      </c>
      <c r="E56" s="7">
        <v>380261</v>
      </c>
      <c r="F56" s="7">
        <v>422010</v>
      </c>
      <c r="G56" s="57">
        <v>35.830400000000004</v>
      </c>
      <c r="H56" s="58">
        <v>48.699229421405732</v>
      </c>
      <c r="I56" s="59">
        <v>84.435502921335427</v>
      </c>
      <c r="J56" s="60">
        <v>45.613716814159297</v>
      </c>
      <c r="K56" s="61">
        <v>48.699229421405732</v>
      </c>
      <c r="L56" s="2" t="s">
        <v>557</v>
      </c>
      <c r="M56" s="2" t="str">
        <f>VLOOKUP(D56,'7)Transmission Capacity - App G'!$C$7:$M$23,11,FALSE)</f>
        <v xml:space="preserve">Connections Reform </v>
      </c>
    </row>
    <row r="57" spans="2:13" ht="15" x14ac:dyDescent="0.2">
      <c r="B57" s="7" t="s">
        <v>284</v>
      </c>
      <c r="C57" s="7">
        <v>33</v>
      </c>
      <c r="D57" s="7" t="s">
        <v>414</v>
      </c>
      <c r="E57" s="7">
        <v>392426</v>
      </c>
      <c r="F57" s="7">
        <v>407533</v>
      </c>
      <c r="G57" s="57">
        <v>5.3711990132663132</v>
      </c>
      <c r="H57" s="58">
        <v>71.78399901326631</v>
      </c>
      <c r="I57" s="59">
        <v>0</v>
      </c>
      <c r="J57" s="60">
        <v>0</v>
      </c>
      <c r="K57" s="61">
        <v>0</v>
      </c>
      <c r="L57" s="2" t="s">
        <v>522</v>
      </c>
      <c r="M57" s="2" t="str">
        <f>VLOOKUP(D57,'7)Transmission Capacity - App G'!$C$7:$M$23,11,FALSE)</f>
        <v xml:space="preserve">Connections Reform </v>
      </c>
    </row>
    <row r="58" spans="2:13" ht="15" x14ac:dyDescent="0.2">
      <c r="B58" s="7" t="s">
        <v>285</v>
      </c>
      <c r="C58" s="7">
        <v>33</v>
      </c>
      <c r="D58" s="7" t="s">
        <v>417</v>
      </c>
      <c r="E58" s="7">
        <v>378726</v>
      </c>
      <c r="F58" s="7">
        <v>392892</v>
      </c>
      <c r="G58" s="57">
        <v>6.1762558593749972</v>
      </c>
      <c r="H58" s="58">
        <v>9.7702111490938535</v>
      </c>
      <c r="I58" s="59">
        <v>78.096471031120274</v>
      </c>
      <c r="J58" s="60">
        <v>48.999557522123901</v>
      </c>
      <c r="K58" s="61">
        <v>9.7702111490938535</v>
      </c>
      <c r="L58" s="2" t="s">
        <v>523</v>
      </c>
      <c r="M58" s="2" t="str">
        <f>VLOOKUP(D58,'7)Transmission Capacity - App G'!$C$7:$M$23,11,FALSE)</f>
        <v xml:space="preserve">Connections Reform </v>
      </c>
    </row>
    <row r="59" spans="2:13" ht="15" x14ac:dyDescent="0.2">
      <c r="B59" s="7" t="s">
        <v>300</v>
      </c>
      <c r="C59" s="7">
        <v>33</v>
      </c>
      <c r="D59" s="7" t="s">
        <v>490</v>
      </c>
      <c r="E59" s="7">
        <v>347172</v>
      </c>
      <c r="F59" s="7">
        <v>407455</v>
      </c>
      <c r="G59" s="57">
        <v>0</v>
      </c>
      <c r="H59" s="58">
        <v>0</v>
      </c>
      <c r="I59" s="59">
        <v>10.670731707317072</v>
      </c>
      <c r="J59" s="60">
        <v>1.9358407079646016</v>
      </c>
      <c r="K59" s="61">
        <v>0</v>
      </c>
      <c r="L59" s="2" t="s">
        <v>525</v>
      </c>
      <c r="M59" s="2" t="str">
        <f>VLOOKUP(D59,'7)Transmission Capacity - App G'!$C$7:$M$23,11,FALSE)</f>
        <v xml:space="preserve">Connections Reform </v>
      </c>
    </row>
    <row r="60" spans="2:13" ht="15" x14ac:dyDescent="0.2">
      <c r="B60" s="97" t="s">
        <v>381</v>
      </c>
      <c r="C60" s="7">
        <v>33</v>
      </c>
      <c r="D60" s="7" t="s">
        <v>486</v>
      </c>
      <c r="E60" s="7">
        <v>302535</v>
      </c>
      <c r="F60" s="7">
        <v>529330</v>
      </c>
      <c r="G60" s="57">
        <v>20.207480732421885</v>
      </c>
      <c r="H60" s="58">
        <v>68.75554248058134</v>
      </c>
      <c r="I60" s="59">
        <v>6.7307692307692317</v>
      </c>
      <c r="J60" s="60">
        <v>1.9358407079646016</v>
      </c>
      <c r="K60" s="61">
        <v>6.7307692307692317</v>
      </c>
      <c r="L60" s="2" t="s">
        <v>524</v>
      </c>
      <c r="M60" s="2" t="str">
        <f>VLOOKUP(D60,'7)Transmission Capacity - App G'!$C$7:$M$23,11,FALSE)</f>
        <v xml:space="preserve">Connections Reform </v>
      </c>
    </row>
    <row r="61" spans="2:13" ht="15" x14ac:dyDescent="0.2">
      <c r="B61" s="7" t="s">
        <v>401</v>
      </c>
      <c r="C61" s="7">
        <v>33</v>
      </c>
      <c r="D61" s="7" t="s">
        <v>413</v>
      </c>
      <c r="E61" s="7">
        <v>380069</v>
      </c>
      <c r="F61" s="7">
        <v>395104</v>
      </c>
      <c r="G61" s="57">
        <v>9.1975421107031252</v>
      </c>
      <c r="H61" s="58">
        <v>41.448450019148979</v>
      </c>
      <c r="I61" s="59">
        <v>134.378735212918</v>
      </c>
      <c r="J61" s="60">
        <v>34.999557522123894</v>
      </c>
      <c r="K61" s="61">
        <v>41.448450019148979</v>
      </c>
      <c r="L61" s="2" t="s">
        <v>558</v>
      </c>
      <c r="M61" s="2" t="str">
        <f>VLOOKUP(D61,'7)Transmission Capacity - App G'!$C$7:$M$23,11,FALSE)</f>
        <v xml:space="preserve">Connections Reform </v>
      </c>
    </row>
    <row r="62" spans="2:13" ht="15" x14ac:dyDescent="0.2">
      <c r="B62" s="7" t="s">
        <v>322</v>
      </c>
      <c r="C62" s="7">
        <v>33</v>
      </c>
      <c r="D62" s="7" t="s">
        <v>415</v>
      </c>
      <c r="E62" s="7">
        <v>387247</v>
      </c>
      <c r="F62" s="7">
        <v>398875</v>
      </c>
      <c r="G62" s="57">
        <v>48.936069199216661</v>
      </c>
      <c r="H62" s="58">
        <v>111.93606919921666</v>
      </c>
      <c r="I62" s="59">
        <v>10.670731707317072</v>
      </c>
      <c r="J62" s="60">
        <v>1.9358407079646016</v>
      </c>
      <c r="K62" s="61">
        <v>10.670731707317072</v>
      </c>
      <c r="L62" s="2" t="s">
        <v>526</v>
      </c>
      <c r="M62" s="2" t="str">
        <f>VLOOKUP(D62,'7)Transmission Capacity - App G'!$C$7:$M$23,11,FALSE)</f>
        <v xml:space="preserve">Connections Reform </v>
      </c>
    </row>
    <row r="63" spans="2:13" ht="15" x14ac:dyDescent="0.2">
      <c r="B63" s="7" t="s">
        <v>329</v>
      </c>
      <c r="C63" s="7">
        <v>33</v>
      </c>
      <c r="D63" s="7" t="s">
        <v>491</v>
      </c>
      <c r="E63" s="7">
        <v>334559</v>
      </c>
      <c r="F63" s="7">
        <v>443368</v>
      </c>
      <c r="G63" s="57">
        <v>23.904523150378026</v>
      </c>
      <c r="H63" s="58">
        <v>35.904523150378026</v>
      </c>
      <c r="I63" s="59">
        <v>36.203889288806131</v>
      </c>
      <c r="J63" s="60">
        <v>12.442477876106183</v>
      </c>
      <c r="K63" s="61">
        <v>35.904523150378026</v>
      </c>
      <c r="L63" s="2" t="s">
        <v>527</v>
      </c>
      <c r="M63" s="2" t="str">
        <f>VLOOKUP(D63,'7)Transmission Capacity - App G'!$C$7:$M$23,11,FALSE)</f>
        <v xml:space="preserve">Connections Reform </v>
      </c>
    </row>
    <row r="64" spans="2:13" ht="15" x14ac:dyDescent="0.2">
      <c r="B64" s="96" t="s">
        <v>333</v>
      </c>
      <c r="C64" s="7">
        <v>11</v>
      </c>
      <c r="D64" s="7" t="s">
        <v>419</v>
      </c>
      <c r="E64" s="7">
        <v>341861</v>
      </c>
      <c r="F64" s="7">
        <v>458979</v>
      </c>
      <c r="G64" s="57">
        <v>9.4981057023593891</v>
      </c>
      <c r="H64" s="58">
        <v>9.4981057023593891</v>
      </c>
      <c r="I64" s="59">
        <v>5.0384615384615392</v>
      </c>
      <c r="J64" s="60">
        <v>1.4491150442477876</v>
      </c>
      <c r="K64" s="61">
        <v>5.0384615384615392</v>
      </c>
    </row>
    <row r="65" spans="2:13" ht="15" x14ac:dyDescent="0.2">
      <c r="B65" s="7" t="s">
        <v>336</v>
      </c>
      <c r="C65" s="7">
        <v>33</v>
      </c>
      <c r="D65" s="7" t="s">
        <v>486</v>
      </c>
      <c r="E65" s="7">
        <v>327495</v>
      </c>
      <c r="F65" s="7">
        <v>477808</v>
      </c>
      <c r="G65" s="57">
        <v>64.693355439019896</v>
      </c>
      <c r="H65" s="58">
        <v>64.693355439019896</v>
      </c>
      <c r="I65" s="59">
        <v>65.561631713637894</v>
      </c>
      <c r="J65" s="60">
        <v>27.911946902654879</v>
      </c>
      <c r="K65" s="61">
        <v>64.693355439019896</v>
      </c>
      <c r="L65" s="2" t="s">
        <v>528</v>
      </c>
      <c r="M65" s="2" t="str">
        <f>VLOOKUP(D65,'7)Transmission Capacity - App G'!$C$7:$M$23,11,FALSE)</f>
        <v xml:space="preserve">Connections Reform </v>
      </c>
    </row>
    <row r="66" spans="2:13" ht="15" x14ac:dyDescent="0.2">
      <c r="B66" s="7" t="s">
        <v>409</v>
      </c>
      <c r="C66" s="7">
        <v>33</v>
      </c>
      <c r="D66" s="7" t="s">
        <v>420</v>
      </c>
      <c r="E66" s="7">
        <v>391131</v>
      </c>
      <c r="F66" s="7">
        <v>390929</v>
      </c>
      <c r="G66" s="57">
        <v>2.7589128976280506</v>
      </c>
      <c r="H66" s="58">
        <v>2.7589128976280506</v>
      </c>
      <c r="I66" s="59">
        <v>84.841634581643092</v>
      </c>
      <c r="J66" s="60">
        <v>15.8787610619469</v>
      </c>
      <c r="K66" s="61">
        <v>2.7589128976280506</v>
      </c>
      <c r="L66" s="2" t="s">
        <v>559</v>
      </c>
      <c r="M66" s="2" t="str">
        <f>VLOOKUP(D66,'7)Transmission Capacity - App G'!$C$7:$M$23,11,FALSE)</f>
        <v xml:space="preserve">Connections Reform </v>
      </c>
    </row>
    <row r="67" spans="2:13" ht="15" x14ac:dyDescent="0.2">
      <c r="B67" s="7" t="s">
        <v>349</v>
      </c>
      <c r="C67" s="7">
        <v>33</v>
      </c>
      <c r="D67" s="7" t="s">
        <v>413</v>
      </c>
      <c r="E67" s="7">
        <v>382900</v>
      </c>
      <c r="F67" s="7">
        <v>393269</v>
      </c>
      <c r="G67" s="57">
        <v>11.33536896277549</v>
      </c>
      <c r="H67" s="58">
        <v>47.83536896277549</v>
      </c>
      <c r="I67" s="59">
        <v>10.626923076923044</v>
      </c>
      <c r="J67" s="60">
        <v>1.9358407079646016</v>
      </c>
      <c r="K67" s="61">
        <v>10.626923076923044</v>
      </c>
      <c r="L67" s="2" t="s">
        <v>529</v>
      </c>
      <c r="M67" s="2" t="str">
        <f>VLOOKUP(D67,'7)Transmission Capacity - App G'!$C$7:$M$23,11,FALSE)</f>
        <v xml:space="preserve">Connections Reform </v>
      </c>
    </row>
    <row r="68" spans="2:13" ht="15" x14ac:dyDescent="0.2">
      <c r="B68" s="7" t="s">
        <v>351</v>
      </c>
      <c r="C68" s="7">
        <v>33</v>
      </c>
      <c r="D68" s="7" t="s">
        <v>418</v>
      </c>
      <c r="E68" s="7">
        <v>365831</v>
      </c>
      <c r="F68" s="7">
        <v>407025</v>
      </c>
      <c r="G68" s="57">
        <v>25.273951184486165</v>
      </c>
      <c r="H68" s="58">
        <v>25.273951184486165</v>
      </c>
      <c r="I68" s="59">
        <v>89.530767579205417</v>
      </c>
      <c r="J68" s="60">
        <v>24.42522123893805</v>
      </c>
      <c r="K68" s="61">
        <v>25.273951184486165</v>
      </c>
      <c r="L68" s="2" t="s">
        <v>530</v>
      </c>
      <c r="M68" s="2" t="str">
        <f>VLOOKUP(D68,'7)Transmission Capacity - App G'!$C$7:$M$23,11,FALSE)</f>
        <v xml:space="preserve">Connections Reform </v>
      </c>
    </row>
    <row r="69" spans="2:13" ht="15" x14ac:dyDescent="0.2">
      <c r="B69" s="7" t="s">
        <v>406</v>
      </c>
      <c r="C69" s="7">
        <v>33</v>
      </c>
      <c r="D69" s="7" t="s">
        <v>489</v>
      </c>
      <c r="E69" s="7">
        <v>358343</v>
      </c>
      <c r="F69" s="7">
        <v>404626</v>
      </c>
      <c r="G69" s="57">
        <v>0</v>
      </c>
      <c r="H69" s="58">
        <v>61.455505308216502</v>
      </c>
      <c r="I69" s="59">
        <v>138.53993168796154</v>
      </c>
      <c r="J69" s="60">
        <v>70.090265486725656</v>
      </c>
      <c r="K69" s="61">
        <v>61.455505308216502</v>
      </c>
      <c r="L69" s="2" t="s">
        <v>560</v>
      </c>
      <c r="M69" s="2" t="str">
        <f>VLOOKUP(D69,'7)Transmission Capacity - App G'!$C$7:$M$23,11,FALSE)</f>
        <v xml:space="preserve">Connections Reform </v>
      </c>
    </row>
    <row r="70" spans="2:13" ht="15" x14ac:dyDescent="0.2">
      <c r="B70" s="7" t="s">
        <v>375</v>
      </c>
      <c r="C70" s="7">
        <v>33</v>
      </c>
      <c r="D70" s="7" t="s">
        <v>487</v>
      </c>
      <c r="E70" s="7">
        <v>354460</v>
      </c>
      <c r="F70" s="7">
        <v>413610</v>
      </c>
      <c r="G70" s="57">
        <v>0</v>
      </c>
      <c r="H70" s="58">
        <v>0</v>
      </c>
      <c r="I70" s="59">
        <v>67.654021233108466</v>
      </c>
      <c r="J70" s="60">
        <v>18.823451327433634</v>
      </c>
      <c r="K70" s="61">
        <v>0</v>
      </c>
      <c r="L70" s="2" t="s">
        <v>531</v>
      </c>
      <c r="M70" s="2" t="str">
        <f>VLOOKUP(D70,'7)Transmission Capacity - App G'!$C$7:$M$23,11,FALSE)</f>
        <v xml:space="preserve">Connections Reform </v>
      </c>
    </row>
  </sheetData>
  <sheetProtection algorithmName="SHA-512" hashValue="IH75qGPyZ3FcXc4z/Dy+HSy6aWF/hr9Qhso9U8W7IJqQSJsliBwZrOptKEV+/VBjXdjqk3DRD8EB2MfNql4DUg==" saltValue="2120+DAGiczzyaNBm0OSTw==" spinCount="100000" sheet="1" objects="1" scenarios="1"/>
  <mergeCells count="8">
    <mergeCell ref="I5:J5"/>
    <mergeCell ref="K5:K6"/>
    <mergeCell ref="B4:K4"/>
    <mergeCell ref="B5:B6"/>
    <mergeCell ref="C5:C6"/>
    <mergeCell ref="D5:D6"/>
    <mergeCell ref="E5:F5"/>
    <mergeCell ref="G5:H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22CF40-03E4-4B61-8806-2AA908115531}">
  <sheetPr codeName="Sheet7">
    <tabColor rgb="FF92D050"/>
  </sheetPr>
  <dimension ref="B2:K20"/>
  <sheetViews>
    <sheetView topLeftCell="B1" zoomScale="99" zoomScaleNormal="99" workbookViewId="0">
      <selection activeCell="H12" sqref="H12"/>
    </sheetView>
  </sheetViews>
  <sheetFormatPr defaultColWidth="9.140625" defaultRowHeight="12.75" x14ac:dyDescent="0.2"/>
  <cols>
    <col min="1" max="1" width="9.140625" style="2"/>
    <col min="2" max="2" width="39.5703125" style="2" customWidth="1"/>
    <col min="3" max="3" width="51.140625" style="2" customWidth="1"/>
    <col min="4" max="4" width="13" style="2" bestFit="1" customWidth="1"/>
    <col min="5" max="5" width="35.42578125" style="2" customWidth="1"/>
    <col min="6" max="6" width="13.140625" style="2" customWidth="1"/>
    <col min="7" max="7" width="13.42578125" style="2" customWidth="1"/>
    <col min="8" max="8" width="24.42578125" style="2" customWidth="1"/>
    <col min="9" max="9" width="25.85546875" style="2" customWidth="1"/>
    <col min="10" max="10" width="35.42578125" style="2" customWidth="1"/>
    <col min="11" max="11" width="0" style="2" hidden="1" customWidth="1"/>
    <col min="12" max="12" width="5.42578125" style="2" customWidth="1"/>
    <col min="13" max="16384" width="9.140625" style="2"/>
  </cols>
  <sheetData>
    <row r="2" spans="2:11" ht="99" customHeight="1" x14ac:dyDescent="0.2"/>
    <row r="4" spans="2:11" ht="24" thickBot="1" x14ac:dyDescent="0.25">
      <c r="C4" s="170" t="s">
        <v>607</v>
      </c>
      <c r="D4" s="170"/>
      <c r="E4" s="170"/>
      <c r="F4" s="170"/>
      <c r="G4" s="170"/>
      <c r="H4" s="170"/>
      <c r="I4" s="170"/>
      <c r="J4" s="170"/>
    </row>
    <row r="5" spans="2:11" ht="15" customHeight="1" x14ac:dyDescent="0.2">
      <c r="B5" s="171" t="s">
        <v>585</v>
      </c>
      <c r="C5" s="169" t="s">
        <v>608</v>
      </c>
      <c r="D5" s="169" t="s">
        <v>2</v>
      </c>
      <c r="E5" s="169" t="s">
        <v>609</v>
      </c>
      <c r="F5" s="169" t="s">
        <v>610</v>
      </c>
      <c r="G5" s="169"/>
      <c r="H5" s="169" t="s">
        <v>611</v>
      </c>
      <c r="I5" s="169"/>
      <c r="J5" s="104" t="s">
        <v>473</v>
      </c>
    </row>
    <row r="6" spans="2:11" ht="60.95" customHeight="1" thickBot="1" x14ac:dyDescent="0.25">
      <c r="B6" s="172"/>
      <c r="C6" s="161"/>
      <c r="D6" s="161"/>
      <c r="E6" s="161"/>
      <c r="F6" s="16" t="s">
        <v>7</v>
      </c>
      <c r="G6" s="16" t="s">
        <v>8</v>
      </c>
      <c r="H6" s="16" t="s">
        <v>612</v>
      </c>
      <c r="I6" s="16" t="s">
        <v>613</v>
      </c>
      <c r="J6" s="149"/>
    </row>
    <row r="7" spans="2:11" ht="15" x14ac:dyDescent="0.2">
      <c r="B7" s="88" t="s">
        <v>586</v>
      </c>
      <c r="C7" s="7" t="s">
        <v>416</v>
      </c>
      <c r="D7" s="7">
        <v>132</v>
      </c>
      <c r="E7" s="7" t="s">
        <v>416</v>
      </c>
      <c r="F7" s="7">
        <v>353959</v>
      </c>
      <c r="G7" s="7">
        <v>393258</v>
      </c>
      <c r="H7" s="57">
        <v>-139.05850000000001</v>
      </c>
      <c r="I7" s="58">
        <v>-139.05850000000001</v>
      </c>
      <c r="J7" s="61">
        <v>-99.139578947368435</v>
      </c>
      <c r="K7" s="2" t="s">
        <v>532</v>
      </c>
    </row>
    <row r="8" spans="2:11" ht="15" x14ac:dyDescent="0.2">
      <c r="B8" s="89" t="s">
        <v>587</v>
      </c>
      <c r="C8" s="7" t="s">
        <v>420</v>
      </c>
      <c r="D8" s="7">
        <v>132</v>
      </c>
      <c r="E8" s="7" t="s">
        <v>420</v>
      </c>
      <c r="F8" s="7">
        <v>391365</v>
      </c>
      <c r="G8" s="7">
        <v>390944</v>
      </c>
      <c r="H8" s="57">
        <v>130.66019999999997</v>
      </c>
      <c r="I8" s="58">
        <v>146.74019999999996</v>
      </c>
      <c r="J8" s="61">
        <v>0</v>
      </c>
      <c r="K8" s="2" t="s">
        <v>533</v>
      </c>
    </row>
    <row r="9" spans="2:11" ht="15" x14ac:dyDescent="0.2">
      <c r="B9" s="89" t="s">
        <v>588</v>
      </c>
      <c r="C9" s="7" t="s">
        <v>417</v>
      </c>
      <c r="D9" s="7">
        <v>132</v>
      </c>
      <c r="E9" s="7" t="s">
        <v>417</v>
      </c>
      <c r="F9" s="7">
        <v>372952</v>
      </c>
      <c r="G9" s="7">
        <v>393301</v>
      </c>
      <c r="H9" s="57">
        <v>-48.412300000000016</v>
      </c>
      <c r="I9" s="58">
        <v>104.58769999999998</v>
      </c>
      <c r="J9" s="61">
        <v>0</v>
      </c>
      <c r="K9" s="2" t="s">
        <v>507</v>
      </c>
    </row>
    <row r="10" spans="2:11" ht="15" x14ac:dyDescent="0.2">
      <c r="B10" s="89" t="s">
        <v>589</v>
      </c>
      <c r="C10" s="7" t="s">
        <v>600</v>
      </c>
      <c r="D10" s="7">
        <v>132</v>
      </c>
      <c r="E10" s="7" t="s">
        <v>601</v>
      </c>
      <c r="F10" s="7">
        <v>338285</v>
      </c>
      <c r="G10" s="7">
        <v>561159</v>
      </c>
      <c r="H10" s="57">
        <v>-654.41599999999994</v>
      </c>
      <c r="I10" s="58">
        <v>-654.41599999999994</v>
      </c>
      <c r="J10" s="61">
        <v>-1393.5410526315795</v>
      </c>
      <c r="K10" s="2" t="s">
        <v>544</v>
      </c>
    </row>
    <row r="11" spans="2:11" ht="15" x14ac:dyDescent="0.2">
      <c r="B11" s="89" t="s">
        <v>590</v>
      </c>
      <c r="C11" s="7" t="s">
        <v>419</v>
      </c>
      <c r="D11" s="7">
        <v>132</v>
      </c>
      <c r="E11" s="7" t="s">
        <v>419</v>
      </c>
      <c r="F11" s="7">
        <v>341889</v>
      </c>
      <c r="G11" s="7">
        <v>460007</v>
      </c>
      <c r="H11" s="57">
        <v>328.47609999999997</v>
      </c>
      <c r="I11" s="58">
        <v>328.47609999999997</v>
      </c>
      <c r="J11" s="61">
        <v>0</v>
      </c>
      <c r="K11" s="2" t="s">
        <v>508</v>
      </c>
    </row>
    <row r="12" spans="2:11" ht="15" x14ac:dyDescent="0.2">
      <c r="B12" s="89" t="s">
        <v>591</v>
      </c>
      <c r="C12" s="7" t="s">
        <v>418</v>
      </c>
      <c r="D12" s="7">
        <v>132</v>
      </c>
      <c r="E12" s="7" t="s">
        <v>418</v>
      </c>
      <c r="F12" s="7">
        <v>376283</v>
      </c>
      <c r="G12" s="7">
        <v>404800</v>
      </c>
      <c r="H12" s="57">
        <v>-9.6463999999999714</v>
      </c>
      <c r="I12" s="58">
        <v>127.57360000000006</v>
      </c>
      <c r="J12" s="61">
        <v>0</v>
      </c>
      <c r="K12" s="2" t="s">
        <v>547</v>
      </c>
    </row>
    <row r="13" spans="2:11" ht="15" x14ac:dyDescent="0.2">
      <c r="B13" s="89" t="s">
        <v>592</v>
      </c>
      <c r="C13" s="7" t="s">
        <v>255</v>
      </c>
      <c r="D13" s="7">
        <v>132</v>
      </c>
      <c r="E13" s="7" t="s">
        <v>255</v>
      </c>
      <c r="F13" s="7">
        <v>378522</v>
      </c>
      <c r="G13" s="7">
        <v>433196</v>
      </c>
      <c r="H13" s="57">
        <v>-252.30639999999994</v>
      </c>
      <c r="I13" s="58">
        <v>-252.30639999999994</v>
      </c>
      <c r="J13" s="61">
        <v>-271.51578947368432</v>
      </c>
      <c r="K13" s="2" t="s">
        <v>514</v>
      </c>
    </row>
    <row r="14" spans="2:11" ht="15" x14ac:dyDescent="0.2">
      <c r="B14" s="89" t="s">
        <v>593</v>
      </c>
      <c r="C14" s="7" t="s">
        <v>602</v>
      </c>
      <c r="D14" s="7">
        <v>132</v>
      </c>
      <c r="E14" s="7" t="s">
        <v>603</v>
      </c>
      <c r="F14" s="7">
        <v>350213</v>
      </c>
      <c r="G14" s="7">
        <v>428032</v>
      </c>
      <c r="H14" s="57">
        <v>323.97115000000002</v>
      </c>
      <c r="I14" s="58">
        <v>342.72114999999997</v>
      </c>
      <c r="J14" s="61">
        <v>0</v>
      </c>
      <c r="K14" s="2" t="s">
        <v>515</v>
      </c>
    </row>
    <row r="15" spans="2:11" ht="15" x14ac:dyDescent="0.2">
      <c r="B15" s="89" t="s">
        <v>594</v>
      </c>
      <c r="C15" s="7" t="s">
        <v>604</v>
      </c>
      <c r="D15" s="7">
        <v>132</v>
      </c>
      <c r="E15" s="7" t="s">
        <v>605</v>
      </c>
      <c r="F15" s="7">
        <v>350200</v>
      </c>
      <c r="G15" s="7">
        <v>428029</v>
      </c>
      <c r="H15" s="57">
        <v>234.10230000000013</v>
      </c>
      <c r="I15" s="58">
        <v>234.10230000000013</v>
      </c>
      <c r="J15" s="61">
        <v>0</v>
      </c>
      <c r="K15" s="2" t="s">
        <v>548</v>
      </c>
    </row>
    <row r="16" spans="2:11" ht="15" x14ac:dyDescent="0.2">
      <c r="B16" s="89" t="s">
        <v>595</v>
      </c>
      <c r="C16" s="7" t="s">
        <v>412</v>
      </c>
      <c r="D16" s="7">
        <v>132</v>
      </c>
      <c r="E16" s="7" t="s">
        <v>412</v>
      </c>
      <c r="F16" s="7">
        <v>385789</v>
      </c>
      <c r="G16" s="7">
        <v>413832</v>
      </c>
      <c r="H16" s="57">
        <v>131.14690000000007</v>
      </c>
      <c r="I16" s="58">
        <v>131.14690000000007</v>
      </c>
      <c r="J16" s="61">
        <v>0</v>
      </c>
      <c r="K16" s="2" t="s">
        <v>516</v>
      </c>
    </row>
    <row r="17" spans="2:11" ht="15" x14ac:dyDescent="0.2">
      <c r="B17" s="89" t="s">
        <v>596</v>
      </c>
      <c r="C17" s="7" t="s">
        <v>413</v>
      </c>
      <c r="D17" s="7">
        <v>132</v>
      </c>
      <c r="E17" s="7" t="s">
        <v>413</v>
      </c>
      <c r="F17" s="7">
        <v>381823</v>
      </c>
      <c r="G17" s="7">
        <v>391734</v>
      </c>
      <c r="H17" s="57">
        <v>187.09079999999994</v>
      </c>
      <c r="I17" s="58">
        <v>187.09079999999994</v>
      </c>
      <c r="J17" s="61">
        <v>0</v>
      </c>
      <c r="K17" s="2" t="s">
        <v>517</v>
      </c>
    </row>
    <row r="18" spans="2:11" ht="15" x14ac:dyDescent="0.2">
      <c r="B18" s="89" t="s">
        <v>597</v>
      </c>
      <c r="C18" s="7" t="s">
        <v>415</v>
      </c>
      <c r="D18" s="7">
        <v>132</v>
      </c>
      <c r="E18" s="7" t="s">
        <v>415</v>
      </c>
      <c r="F18" s="7">
        <v>397172</v>
      </c>
      <c r="G18" s="7">
        <v>399496</v>
      </c>
      <c r="H18" s="57">
        <v>77.156600000000026</v>
      </c>
      <c r="I18" s="58">
        <v>174.05660000000012</v>
      </c>
      <c r="J18" s="61">
        <v>0</v>
      </c>
      <c r="K18" s="2" t="s">
        <v>549</v>
      </c>
    </row>
    <row r="19" spans="2:11" ht="15" x14ac:dyDescent="0.2">
      <c r="B19" s="89" t="s">
        <v>598</v>
      </c>
      <c r="C19" s="7" t="s">
        <v>606</v>
      </c>
      <c r="D19" s="7">
        <v>132</v>
      </c>
      <c r="E19" s="7" t="s">
        <v>579</v>
      </c>
      <c r="F19" s="7">
        <v>345822</v>
      </c>
      <c r="G19" s="7">
        <v>407637</v>
      </c>
      <c r="H19" s="57">
        <v>-106.51260000000002</v>
      </c>
      <c r="I19" s="58">
        <v>-106.51260000000002</v>
      </c>
      <c r="J19" s="61">
        <v>-15.78315789473686</v>
      </c>
      <c r="K19" s="2" t="s">
        <v>550</v>
      </c>
    </row>
    <row r="20" spans="2:11" ht="15" x14ac:dyDescent="0.2">
      <c r="B20" s="89" t="s">
        <v>599</v>
      </c>
      <c r="C20" s="7" t="s">
        <v>414</v>
      </c>
      <c r="D20" s="7">
        <v>132</v>
      </c>
      <c r="E20" s="7" t="s">
        <v>414</v>
      </c>
      <c r="F20" s="7">
        <v>389202</v>
      </c>
      <c r="G20" s="7">
        <v>403745</v>
      </c>
      <c r="H20" s="57">
        <v>175.48429999999996</v>
      </c>
      <c r="I20" s="58">
        <v>279.28429999999997</v>
      </c>
      <c r="J20" s="61">
        <v>0</v>
      </c>
      <c r="K20" s="2" t="s">
        <v>551</v>
      </c>
    </row>
  </sheetData>
  <sheetProtection algorithmName="SHA-512" hashValue="zLznJVdn2p8TEWn43XCRJD3ThMpx5u3JmYs6EesvgU/39CnnOBNZ9o+o73eezPjsl4GDCbxm+aY3JOSMF4ApVw==" saltValue="224Dzv71v0ZRam/uCWCDdQ==" spinCount="100000" sheet="1" objects="1" scenarios="1"/>
  <mergeCells count="8">
    <mergeCell ref="B5:B6"/>
    <mergeCell ref="C4:J4"/>
    <mergeCell ref="C5:C6"/>
    <mergeCell ref="D5:D6"/>
    <mergeCell ref="E5:E6"/>
    <mergeCell ref="F5:G5"/>
    <mergeCell ref="H5:I5"/>
    <mergeCell ref="J5:J6"/>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B2:N42"/>
  <sheetViews>
    <sheetView zoomScaleNormal="100" workbookViewId="0">
      <selection activeCell="G18" sqref="G18"/>
    </sheetView>
  </sheetViews>
  <sheetFormatPr defaultColWidth="9.140625" defaultRowHeight="15" x14ac:dyDescent="0.25"/>
  <cols>
    <col min="1" max="1" width="2.140625" style="9" bestFit="1" customWidth="1"/>
    <col min="2" max="2" width="48.7109375" style="9" customWidth="1"/>
    <col min="3" max="3" width="32.42578125" style="9" customWidth="1"/>
    <col min="4" max="7" width="14.140625" style="9" customWidth="1"/>
    <col min="8" max="8" width="23.42578125" style="9" customWidth="1"/>
    <col min="9" max="9" width="12" style="9" bestFit="1" customWidth="1"/>
    <col min="10" max="10" width="20.140625" style="9" customWidth="1"/>
    <col min="11" max="11" width="15.85546875" style="9" customWidth="1"/>
    <col min="12" max="12" width="14.140625" style="9" customWidth="1"/>
    <col min="13" max="13" width="93.42578125" style="9" customWidth="1"/>
    <col min="14" max="16384" width="9.140625" style="9"/>
  </cols>
  <sheetData>
    <row r="2" spans="2:13" ht="99" customHeight="1" x14ac:dyDescent="0.25"/>
    <row r="3" spans="2:13" ht="15.75" customHeight="1" x14ac:dyDescent="0.4">
      <c r="G3" s="174"/>
      <c r="H3" s="174"/>
    </row>
    <row r="4" spans="2:13" ht="23.25" x14ac:dyDescent="0.25">
      <c r="B4" s="137" t="s">
        <v>470</v>
      </c>
      <c r="C4" s="138"/>
      <c r="D4" s="138"/>
      <c r="E4" s="138"/>
      <c r="F4" s="138"/>
      <c r="G4" s="138"/>
      <c r="H4" s="138"/>
      <c r="I4" s="138"/>
      <c r="J4" s="138"/>
      <c r="K4" s="138"/>
      <c r="L4" s="138"/>
      <c r="M4" s="138"/>
    </row>
    <row r="5" spans="2:13" ht="44.25" customHeight="1" x14ac:dyDescent="0.25">
      <c r="B5" s="130" t="s">
        <v>428</v>
      </c>
      <c r="C5" s="31"/>
      <c r="D5" s="169" t="s">
        <v>429</v>
      </c>
      <c r="E5" s="169"/>
      <c r="F5" s="169"/>
      <c r="G5" s="169"/>
      <c r="H5" s="149" t="s">
        <v>430</v>
      </c>
      <c r="I5" s="149" t="s">
        <v>431</v>
      </c>
      <c r="J5" s="149" t="s">
        <v>432</v>
      </c>
      <c r="K5" s="149" t="s">
        <v>498</v>
      </c>
      <c r="L5" s="149" t="s">
        <v>433</v>
      </c>
      <c r="M5" s="149" t="s">
        <v>581</v>
      </c>
    </row>
    <row r="6" spans="2:13" ht="39.75" customHeight="1" x14ac:dyDescent="0.25">
      <c r="B6" s="175"/>
      <c r="C6" s="32"/>
      <c r="D6" s="16" t="s">
        <v>434</v>
      </c>
      <c r="E6" s="16" t="s">
        <v>435</v>
      </c>
      <c r="F6" s="16" t="s">
        <v>436</v>
      </c>
      <c r="G6" s="16" t="s">
        <v>437</v>
      </c>
      <c r="H6" s="125"/>
      <c r="I6" s="125"/>
      <c r="J6" s="125"/>
      <c r="K6" s="125"/>
      <c r="L6" s="125"/>
      <c r="M6" s="125"/>
    </row>
    <row r="7" spans="2:13" x14ac:dyDescent="0.25">
      <c r="B7" s="18" t="s">
        <v>492</v>
      </c>
      <c r="C7" s="18" t="s">
        <v>416</v>
      </c>
      <c r="D7" s="80">
        <v>25.1</v>
      </c>
      <c r="E7" s="80">
        <v>50.4</v>
      </c>
      <c r="F7" s="80">
        <v>0</v>
      </c>
      <c r="G7" s="80">
        <v>0</v>
      </c>
      <c r="H7" s="80" t="s">
        <v>438</v>
      </c>
      <c r="I7" s="81" t="s">
        <v>439</v>
      </c>
      <c r="J7" s="81" t="s">
        <v>438</v>
      </c>
      <c r="K7" s="80">
        <v>75.5</v>
      </c>
      <c r="L7" s="82">
        <v>0</v>
      </c>
      <c r="M7" s="83" t="s">
        <v>438</v>
      </c>
    </row>
    <row r="8" spans="2:13" x14ac:dyDescent="0.25">
      <c r="B8" s="18" t="str">
        <f t="shared" ref="B8:B23" si="0">C8</f>
        <v>BREDBURY</v>
      </c>
      <c r="C8" s="18" t="s">
        <v>420</v>
      </c>
      <c r="D8" s="80">
        <v>10.1</v>
      </c>
      <c r="E8" s="80">
        <v>124.2</v>
      </c>
      <c r="F8" s="80">
        <v>0</v>
      </c>
      <c r="G8" s="80">
        <v>280.60000000000002</v>
      </c>
      <c r="H8" s="80">
        <v>0</v>
      </c>
      <c r="I8" s="81" t="s">
        <v>440</v>
      </c>
      <c r="J8" s="81">
        <v>0</v>
      </c>
      <c r="K8" s="80">
        <v>414.9</v>
      </c>
      <c r="L8" s="82">
        <v>3</v>
      </c>
      <c r="M8" s="84" t="s">
        <v>627</v>
      </c>
    </row>
    <row r="9" spans="2:13" x14ac:dyDescent="0.25">
      <c r="B9" s="18" t="str">
        <f t="shared" si="0"/>
        <v>CARRINGTON</v>
      </c>
      <c r="C9" s="18" t="s">
        <v>417</v>
      </c>
      <c r="D9" s="80">
        <v>105</v>
      </c>
      <c r="E9" s="80">
        <v>94</v>
      </c>
      <c r="F9" s="80">
        <v>0</v>
      </c>
      <c r="G9" s="80">
        <v>4</v>
      </c>
      <c r="H9" s="80">
        <v>0</v>
      </c>
      <c r="I9" s="81" t="s">
        <v>440</v>
      </c>
      <c r="J9" s="81">
        <v>0</v>
      </c>
      <c r="K9" s="80">
        <v>203</v>
      </c>
      <c r="L9" s="82">
        <v>5.13</v>
      </c>
      <c r="M9" s="84" t="s">
        <v>627</v>
      </c>
    </row>
    <row r="10" spans="2:13" x14ac:dyDescent="0.25">
      <c r="B10" s="18" t="str">
        <f t="shared" si="0"/>
        <v>HARKER</v>
      </c>
      <c r="C10" s="18" t="s">
        <v>486</v>
      </c>
      <c r="D10" s="80">
        <v>765.4</v>
      </c>
      <c r="E10" s="80">
        <v>40</v>
      </c>
      <c r="F10" s="80">
        <v>0</v>
      </c>
      <c r="G10" s="80">
        <v>916.8</v>
      </c>
      <c r="H10" s="80">
        <v>0</v>
      </c>
      <c r="I10" s="81" t="s">
        <v>584</v>
      </c>
      <c r="J10" s="81">
        <v>0</v>
      </c>
      <c r="K10" s="80">
        <v>1722.2</v>
      </c>
      <c r="L10" s="82">
        <v>0</v>
      </c>
      <c r="M10" s="84" t="s">
        <v>627</v>
      </c>
    </row>
    <row r="11" spans="2:13" x14ac:dyDescent="0.25">
      <c r="B11" s="18" t="str">
        <f t="shared" si="0"/>
        <v>HUTTON</v>
      </c>
      <c r="C11" s="18" t="s">
        <v>488</v>
      </c>
      <c r="D11" s="80">
        <v>47.9</v>
      </c>
      <c r="E11" s="80">
        <v>48</v>
      </c>
      <c r="F11" s="80">
        <v>0</v>
      </c>
      <c r="G11" s="80">
        <v>139</v>
      </c>
      <c r="H11" s="80">
        <v>0</v>
      </c>
      <c r="I11" s="81" t="s">
        <v>584</v>
      </c>
      <c r="J11" s="81">
        <v>0</v>
      </c>
      <c r="K11" s="80">
        <v>234.9</v>
      </c>
      <c r="L11" s="82">
        <v>0</v>
      </c>
      <c r="M11" s="84" t="s">
        <v>627</v>
      </c>
    </row>
    <row r="12" spans="2:13" x14ac:dyDescent="0.25">
      <c r="B12" s="18" t="str">
        <f t="shared" si="0"/>
        <v>HEYSHAM</v>
      </c>
      <c r="C12" s="18" t="s">
        <v>419</v>
      </c>
      <c r="D12" s="80">
        <v>292.60000000000002</v>
      </c>
      <c r="E12" s="80">
        <v>0</v>
      </c>
      <c r="F12" s="80">
        <v>75</v>
      </c>
      <c r="G12" s="80">
        <v>21.5</v>
      </c>
      <c r="H12" s="80">
        <v>0</v>
      </c>
      <c r="I12" s="81" t="s">
        <v>440</v>
      </c>
      <c r="J12" s="81">
        <v>24</v>
      </c>
      <c r="K12" s="80">
        <v>389.1</v>
      </c>
      <c r="L12" s="82">
        <v>0</v>
      </c>
      <c r="M12" s="84" t="s">
        <v>627</v>
      </c>
    </row>
    <row r="13" spans="2:13" x14ac:dyDescent="0.25">
      <c r="B13" s="18" t="str">
        <f t="shared" si="0"/>
        <v>KEARSLEY</v>
      </c>
      <c r="C13" s="18" t="s">
        <v>418</v>
      </c>
      <c r="D13" s="80">
        <v>57.9</v>
      </c>
      <c r="E13" s="80">
        <v>229.7</v>
      </c>
      <c r="F13" s="80">
        <v>11</v>
      </c>
      <c r="G13" s="80">
        <v>35</v>
      </c>
      <c r="H13" s="80">
        <v>0</v>
      </c>
      <c r="I13" s="81" t="s">
        <v>440</v>
      </c>
      <c r="J13" s="81">
        <v>0</v>
      </c>
      <c r="K13" s="80">
        <v>333.6</v>
      </c>
      <c r="L13" s="82">
        <v>3</v>
      </c>
      <c r="M13" s="84" t="s">
        <v>627</v>
      </c>
    </row>
    <row r="14" spans="2:13" x14ac:dyDescent="0.25">
      <c r="B14" s="18" t="str">
        <f t="shared" si="0"/>
        <v>KIRKBY</v>
      </c>
      <c r="C14" s="18" t="s">
        <v>489</v>
      </c>
      <c r="D14" s="80">
        <v>6</v>
      </c>
      <c r="E14" s="80">
        <v>86.3</v>
      </c>
      <c r="F14" s="80">
        <v>0</v>
      </c>
      <c r="G14" s="80">
        <v>80.900000000000006</v>
      </c>
      <c r="H14" s="80">
        <v>0</v>
      </c>
      <c r="I14" s="81" t="s">
        <v>584</v>
      </c>
      <c r="J14" s="81">
        <v>0</v>
      </c>
      <c r="K14" s="80">
        <v>173.2</v>
      </c>
      <c r="L14" s="82">
        <v>3</v>
      </c>
      <c r="M14" s="84" t="s">
        <v>627</v>
      </c>
    </row>
    <row r="15" spans="2:13" x14ac:dyDescent="0.25">
      <c r="B15" s="18" t="str">
        <f t="shared" si="0"/>
        <v>MACCLESFIELD</v>
      </c>
      <c r="C15" s="18" t="s">
        <v>391</v>
      </c>
      <c r="D15" s="80">
        <v>27.9</v>
      </c>
      <c r="E15" s="80">
        <v>20</v>
      </c>
      <c r="F15" s="80">
        <v>0</v>
      </c>
      <c r="G15" s="80">
        <v>7.5</v>
      </c>
      <c r="H15" s="80">
        <v>0</v>
      </c>
      <c r="I15" s="81" t="s">
        <v>440</v>
      </c>
      <c r="J15" s="81">
        <v>0</v>
      </c>
      <c r="K15" s="80">
        <v>55.4</v>
      </c>
      <c r="L15" s="82">
        <v>3</v>
      </c>
      <c r="M15" s="84" t="s">
        <v>624</v>
      </c>
    </row>
    <row r="16" spans="2:13" x14ac:dyDescent="0.25">
      <c r="B16" s="18" t="str">
        <f t="shared" si="0"/>
        <v>PADIHAM</v>
      </c>
      <c r="C16" s="18" t="s">
        <v>255</v>
      </c>
      <c r="D16" s="80">
        <v>35.5</v>
      </c>
      <c r="E16" s="80">
        <v>128.1</v>
      </c>
      <c r="F16" s="80">
        <v>149.9</v>
      </c>
      <c r="G16" s="80">
        <v>193.9</v>
      </c>
      <c r="H16" s="80">
        <v>0</v>
      </c>
      <c r="I16" s="81" t="s">
        <v>584</v>
      </c>
      <c r="J16" s="81">
        <v>0</v>
      </c>
      <c r="K16" s="80">
        <v>555.4</v>
      </c>
      <c r="L16" s="82" t="s">
        <v>625</v>
      </c>
      <c r="M16" s="84" t="s">
        <v>627</v>
      </c>
    </row>
    <row r="17" spans="2:14" x14ac:dyDescent="0.25">
      <c r="B17" s="18" t="str">
        <f t="shared" si="0"/>
        <v xml:space="preserve">PENWORTHAM </v>
      </c>
      <c r="C17" s="18" t="s">
        <v>487</v>
      </c>
      <c r="D17" s="80">
        <v>187.9</v>
      </c>
      <c r="E17" s="80">
        <v>497.1</v>
      </c>
      <c r="F17" s="80">
        <v>67.599999999999994</v>
      </c>
      <c r="G17" s="80">
        <v>109.2</v>
      </c>
      <c r="H17" s="80">
        <v>0</v>
      </c>
      <c r="I17" s="81" t="s">
        <v>584</v>
      </c>
      <c r="J17" s="81">
        <v>0</v>
      </c>
      <c r="K17" s="80">
        <v>861.8</v>
      </c>
      <c r="L17" s="82">
        <v>3</v>
      </c>
      <c r="M17" s="84" t="s">
        <v>627</v>
      </c>
    </row>
    <row r="18" spans="2:14" x14ac:dyDescent="0.25">
      <c r="B18" s="18" t="str">
        <f t="shared" si="0"/>
        <v>ROCHDALE</v>
      </c>
      <c r="C18" s="18" t="s">
        <v>412</v>
      </c>
      <c r="D18" s="80">
        <v>204.1</v>
      </c>
      <c r="E18" s="80">
        <v>179.1</v>
      </c>
      <c r="F18" s="80">
        <v>35</v>
      </c>
      <c r="G18" s="80">
        <v>376.2</v>
      </c>
      <c r="H18" s="80">
        <v>0</v>
      </c>
      <c r="I18" s="81" t="s">
        <v>440</v>
      </c>
      <c r="J18" s="81">
        <v>0</v>
      </c>
      <c r="K18" s="80">
        <v>794.4</v>
      </c>
      <c r="L18" s="82">
        <v>1.92</v>
      </c>
      <c r="M18" s="85" t="s">
        <v>627</v>
      </c>
    </row>
    <row r="19" spans="2:14" x14ac:dyDescent="0.25">
      <c r="B19" s="18" t="str">
        <f t="shared" si="0"/>
        <v>SOUTH MANCHESTER</v>
      </c>
      <c r="C19" s="18" t="s">
        <v>413</v>
      </c>
      <c r="D19" s="80">
        <v>22.2</v>
      </c>
      <c r="E19" s="80">
        <v>81.3</v>
      </c>
      <c r="F19" s="80">
        <v>0</v>
      </c>
      <c r="G19" s="80">
        <v>649.70000000000005</v>
      </c>
      <c r="H19" s="80">
        <v>0</v>
      </c>
      <c r="I19" s="81" t="s">
        <v>440</v>
      </c>
      <c r="J19" s="81">
        <v>0</v>
      </c>
      <c r="K19" s="80">
        <v>753.2</v>
      </c>
      <c r="L19" s="82">
        <v>0</v>
      </c>
      <c r="M19" s="84" t="s">
        <v>627</v>
      </c>
    </row>
    <row r="20" spans="2:14" x14ac:dyDescent="0.25">
      <c r="B20" s="18" t="str">
        <f t="shared" si="0"/>
        <v>STALYBRIDGE</v>
      </c>
      <c r="C20" s="18" t="s">
        <v>415</v>
      </c>
      <c r="D20" s="80">
        <v>28.3</v>
      </c>
      <c r="E20" s="80">
        <v>226.8</v>
      </c>
      <c r="F20" s="80">
        <v>0</v>
      </c>
      <c r="G20" s="80">
        <v>50</v>
      </c>
      <c r="H20" s="80">
        <v>0</v>
      </c>
      <c r="I20" s="81" t="s">
        <v>440</v>
      </c>
      <c r="J20" s="81">
        <v>0</v>
      </c>
      <c r="K20" s="80">
        <v>305.10000000000002</v>
      </c>
      <c r="L20" s="82">
        <v>0.59099999999999997</v>
      </c>
      <c r="M20" s="84" t="s">
        <v>627</v>
      </c>
    </row>
    <row r="21" spans="2:14" x14ac:dyDescent="0.25">
      <c r="B21" s="18" t="str">
        <f t="shared" si="0"/>
        <v>STANAH</v>
      </c>
      <c r="C21" s="18" t="s">
        <v>491</v>
      </c>
      <c r="D21" s="80">
        <v>195.9</v>
      </c>
      <c r="E21" s="80">
        <v>122.5</v>
      </c>
      <c r="F21" s="80">
        <v>0</v>
      </c>
      <c r="G21" s="80">
        <v>50</v>
      </c>
      <c r="H21" s="80">
        <v>0</v>
      </c>
      <c r="I21" s="81" t="s">
        <v>440</v>
      </c>
      <c r="J21" s="81">
        <v>0</v>
      </c>
      <c r="K21" s="80">
        <v>387.9</v>
      </c>
      <c r="L21" s="82">
        <v>3.01</v>
      </c>
      <c r="M21" s="84" t="s">
        <v>627</v>
      </c>
    </row>
    <row r="22" spans="2:14" x14ac:dyDescent="0.25">
      <c r="B22" s="18" t="str">
        <f t="shared" si="0"/>
        <v>WASHWAY FARM</v>
      </c>
      <c r="C22" s="18" t="s">
        <v>490</v>
      </c>
      <c r="D22" s="80">
        <v>7.9</v>
      </c>
      <c r="E22" s="80">
        <v>101.2</v>
      </c>
      <c r="F22" s="80">
        <v>0</v>
      </c>
      <c r="G22" s="80">
        <v>2</v>
      </c>
      <c r="H22" s="80">
        <v>0</v>
      </c>
      <c r="I22" s="81" t="s">
        <v>584</v>
      </c>
      <c r="J22" s="81">
        <v>0</v>
      </c>
      <c r="K22" s="80">
        <v>111.1</v>
      </c>
      <c r="L22" s="82">
        <v>3</v>
      </c>
      <c r="M22" s="86" t="s">
        <v>627</v>
      </c>
    </row>
    <row r="23" spans="2:14" x14ac:dyDescent="0.25">
      <c r="B23" s="18" t="str">
        <f t="shared" si="0"/>
        <v>WHITEGATE</v>
      </c>
      <c r="C23" s="18" t="s">
        <v>414</v>
      </c>
      <c r="D23" s="80">
        <v>32</v>
      </c>
      <c r="E23" s="80">
        <v>198.3</v>
      </c>
      <c r="F23" s="80">
        <v>0</v>
      </c>
      <c r="G23" s="80">
        <v>126.9</v>
      </c>
      <c r="H23" s="80">
        <v>0</v>
      </c>
      <c r="I23" s="81" t="s">
        <v>440</v>
      </c>
      <c r="J23" s="81">
        <v>0</v>
      </c>
      <c r="K23" s="80">
        <v>357.2</v>
      </c>
      <c r="L23" s="82">
        <v>3.09</v>
      </c>
      <c r="M23" s="86" t="s">
        <v>627</v>
      </c>
    </row>
    <row r="25" spans="2:14" ht="9" customHeight="1" x14ac:dyDescent="0.25">
      <c r="B25" s="173"/>
      <c r="C25" s="173"/>
      <c r="D25" s="173"/>
      <c r="E25" s="173"/>
      <c r="F25" s="173"/>
      <c r="G25" s="173"/>
      <c r="H25" s="173"/>
      <c r="I25" s="173"/>
      <c r="J25" s="173"/>
      <c r="K25" s="173"/>
    </row>
    <row r="26" spans="2:14" ht="37.5" customHeight="1" x14ac:dyDescent="0.25">
      <c r="B26" s="91" t="s">
        <v>628</v>
      </c>
      <c r="C26" s="179" t="s">
        <v>464</v>
      </c>
      <c r="D26" s="179"/>
      <c r="E26" s="179"/>
      <c r="F26" s="92"/>
      <c r="G26" s="179" t="s">
        <v>465</v>
      </c>
      <c r="H26" s="179"/>
      <c r="I26" s="179"/>
      <c r="J26" s="179"/>
      <c r="L26" s="179" t="s">
        <v>455</v>
      </c>
      <c r="M26" s="179"/>
      <c r="N26" s="179"/>
    </row>
    <row r="27" spans="2:14" ht="15" customHeight="1" x14ac:dyDescent="0.25">
      <c r="B27" s="176" t="s">
        <v>629</v>
      </c>
      <c r="C27" s="176" t="s">
        <v>457</v>
      </c>
      <c r="D27" s="176"/>
      <c r="E27" s="176"/>
      <c r="F27" s="93"/>
      <c r="G27" s="180" t="s">
        <v>463</v>
      </c>
      <c r="H27" s="180"/>
      <c r="I27" s="180"/>
      <c r="J27" s="180"/>
      <c r="L27" s="178" t="s">
        <v>626</v>
      </c>
      <c r="M27" s="178"/>
      <c r="N27" s="178"/>
    </row>
    <row r="28" spans="2:14" ht="18.75" customHeight="1" x14ac:dyDescent="0.25">
      <c r="B28" s="177"/>
      <c r="C28" s="176"/>
      <c r="D28" s="176"/>
      <c r="E28" s="176"/>
      <c r="F28" s="93"/>
      <c r="G28" s="180"/>
      <c r="H28" s="180"/>
      <c r="I28" s="180"/>
      <c r="J28" s="180"/>
      <c r="K28" s="94"/>
      <c r="L28" s="178"/>
      <c r="M28" s="178"/>
      <c r="N28" s="178"/>
    </row>
    <row r="29" spans="2:14" ht="15" customHeight="1" x14ac:dyDescent="0.25">
      <c r="B29" s="177"/>
      <c r="C29" s="176"/>
      <c r="D29" s="176"/>
      <c r="E29" s="176"/>
      <c r="F29" s="93"/>
      <c r="G29" s="180"/>
      <c r="H29" s="180"/>
      <c r="I29" s="180"/>
      <c r="J29" s="180"/>
      <c r="K29" s="94"/>
      <c r="L29" s="178"/>
      <c r="M29" s="178"/>
      <c r="N29" s="178"/>
    </row>
    <row r="30" spans="2:14" x14ac:dyDescent="0.25">
      <c r="B30" s="177"/>
      <c r="C30" s="176"/>
      <c r="D30" s="176"/>
      <c r="E30" s="176"/>
      <c r="F30" s="93"/>
      <c r="G30" s="180"/>
      <c r="H30" s="180"/>
      <c r="I30" s="180"/>
      <c r="J30" s="180"/>
      <c r="K30" s="94"/>
      <c r="L30" s="178"/>
      <c r="M30" s="178"/>
      <c r="N30" s="178"/>
    </row>
    <row r="31" spans="2:14" x14ac:dyDescent="0.25">
      <c r="B31" s="177"/>
      <c r="C31" s="176"/>
      <c r="D31" s="176"/>
      <c r="E31" s="176"/>
      <c r="F31" s="93"/>
      <c r="G31" s="180"/>
      <c r="H31" s="180"/>
      <c r="I31" s="180"/>
      <c r="J31" s="180"/>
      <c r="K31" s="94"/>
      <c r="L31" s="178"/>
      <c r="M31" s="178"/>
      <c r="N31" s="178"/>
    </row>
    <row r="32" spans="2:14" x14ac:dyDescent="0.25">
      <c r="B32" s="177"/>
      <c r="C32" s="176"/>
      <c r="D32" s="176"/>
      <c r="E32" s="176"/>
      <c r="F32" s="93"/>
      <c r="G32" s="180"/>
      <c r="H32" s="180"/>
      <c r="I32" s="180"/>
      <c r="J32" s="180"/>
      <c r="K32" s="94"/>
      <c r="L32" s="178"/>
      <c r="M32" s="178"/>
      <c r="N32" s="178"/>
    </row>
    <row r="33" spans="2:14" x14ac:dyDescent="0.25">
      <c r="B33" s="177"/>
      <c r="C33" s="176"/>
      <c r="D33" s="176"/>
      <c r="E33" s="176"/>
      <c r="F33" s="93"/>
      <c r="G33" s="180"/>
      <c r="H33" s="180"/>
      <c r="I33" s="180"/>
      <c r="J33" s="180"/>
      <c r="K33" s="94"/>
      <c r="L33" s="178"/>
      <c r="M33" s="178"/>
      <c r="N33" s="178"/>
    </row>
    <row r="34" spans="2:14" x14ac:dyDescent="0.25">
      <c r="B34" s="177"/>
      <c r="C34" s="176"/>
      <c r="D34" s="176"/>
      <c r="E34" s="176"/>
      <c r="F34" s="93"/>
      <c r="G34" s="180"/>
      <c r="H34" s="180"/>
      <c r="I34" s="180"/>
      <c r="J34" s="180"/>
      <c r="K34" s="94"/>
      <c r="L34" s="178"/>
      <c r="M34" s="178"/>
      <c r="N34" s="178"/>
    </row>
    <row r="35" spans="2:14" x14ac:dyDescent="0.25">
      <c r="B35" s="177"/>
      <c r="C35" s="176"/>
      <c r="D35" s="176"/>
      <c r="E35" s="176"/>
      <c r="F35" s="93"/>
      <c r="G35" s="180"/>
      <c r="H35" s="180"/>
      <c r="I35" s="180"/>
      <c r="J35" s="180"/>
      <c r="K35" s="94"/>
      <c r="L35" s="178"/>
      <c r="M35" s="178"/>
      <c r="N35" s="178"/>
    </row>
    <row r="36" spans="2:14" x14ac:dyDescent="0.25">
      <c r="B36" s="177"/>
      <c r="C36" s="176"/>
      <c r="D36" s="176"/>
      <c r="E36" s="176"/>
      <c r="F36" s="93"/>
      <c r="G36" s="180"/>
      <c r="H36" s="180"/>
      <c r="I36" s="180"/>
      <c r="J36" s="180"/>
      <c r="K36" s="94"/>
      <c r="L36" s="178"/>
      <c r="M36" s="178"/>
      <c r="N36" s="178"/>
    </row>
    <row r="37" spans="2:14" x14ac:dyDescent="0.25">
      <c r="B37" s="177"/>
      <c r="C37" s="176"/>
      <c r="D37" s="176"/>
      <c r="E37" s="176"/>
      <c r="F37" s="93"/>
      <c r="G37" s="180"/>
      <c r="H37" s="180"/>
      <c r="I37" s="180"/>
      <c r="J37" s="180"/>
      <c r="K37" s="94"/>
      <c r="L37" s="178"/>
      <c r="M37" s="178"/>
      <c r="N37" s="178"/>
    </row>
    <row r="38" spans="2:14" ht="195.75" customHeight="1" x14ac:dyDescent="0.25">
      <c r="B38" s="177"/>
      <c r="C38" s="176"/>
      <c r="D38" s="176"/>
      <c r="E38" s="176"/>
      <c r="F38" s="93"/>
      <c r="G38" s="180"/>
      <c r="H38" s="180"/>
      <c r="I38" s="180"/>
      <c r="J38" s="180"/>
      <c r="K38" s="94"/>
      <c r="L38" s="178"/>
      <c r="M38" s="178"/>
      <c r="N38" s="178"/>
    </row>
    <row r="39" spans="2:14" x14ac:dyDescent="0.25">
      <c r="C39" s="176"/>
      <c r="D39" s="176"/>
      <c r="E39" s="176"/>
    </row>
    <row r="40" spans="2:14" x14ac:dyDescent="0.25">
      <c r="C40" s="176"/>
      <c r="D40" s="176"/>
      <c r="E40" s="176"/>
    </row>
    <row r="41" spans="2:14" x14ac:dyDescent="0.25">
      <c r="C41" s="176"/>
      <c r="D41" s="176"/>
      <c r="E41" s="176"/>
    </row>
    <row r="42" spans="2:14" x14ac:dyDescent="0.25">
      <c r="C42" s="176"/>
      <c r="D42" s="176"/>
      <c r="E42" s="176"/>
    </row>
  </sheetData>
  <sheetProtection algorithmName="SHA-512" hashValue="jiomrOSctAO+kGBXjJMqhFQvyZbns8MTZxmAyW/9VpXf3frPpit6OqxPtuJjaf2ZXJxug7wig+BWsBYyOsCN6w==" saltValue="VFiKcxZ1tQj+hfZIE3tnMA==" spinCount="100000" sheet="1" objects="1" scenarios="1"/>
  <mergeCells count="20">
    <mergeCell ref="B27:B38"/>
    <mergeCell ref="L27:N38"/>
    <mergeCell ref="L26:N26"/>
    <mergeCell ref="G26:J26"/>
    <mergeCell ref="G27:J38"/>
    <mergeCell ref="C27:E42"/>
    <mergeCell ref="C26:E26"/>
    <mergeCell ref="B25:E25"/>
    <mergeCell ref="F25:H25"/>
    <mergeCell ref="G3:H3"/>
    <mergeCell ref="I25:K25"/>
    <mergeCell ref="B4:M4"/>
    <mergeCell ref="M5:M6"/>
    <mergeCell ref="L5:L6"/>
    <mergeCell ref="B5:B6"/>
    <mergeCell ref="D5:G5"/>
    <mergeCell ref="H5:H6"/>
    <mergeCell ref="I5:I6"/>
    <mergeCell ref="J5:J6"/>
    <mergeCell ref="K5:K6"/>
  </mergeCells>
  <pageMargins left="0.7" right="0.7" top="0.75" bottom="0.75" header="0.3" footer="0.3"/>
  <pageSetup paperSize="9" orientation="portrait" verticalDpi="36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A86F8F8950BDB4F867D2A4EF86A69A6" ma:contentTypeVersion="13" ma:contentTypeDescription="Create a new document." ma:contentTypeScope="" ma:versionID="1026292992d6769df927c16a18f948e5">
  <xsd:schema xmlns:xsd="http://www.w3.org/2001/XMLSchema" xmlns:xs="http://www.w3.org/2001/XMLSchema" xmlns:p="http://schemas.microsoft.com/office/2006/metadata/properties" xmlns:ns3="8015c716-7638-4fbc-b740-dc4a67044737" xmlns:ns4="8ee83236-fdac-4f9a-9e29-1b313e18c3d5" targetNamespace="http://schemas.microsoft.com/office/2006/metadata/properties" ma:root="true" ma:fieldsID="4d25eff0d72475ff6d21629cec89fd0f" ns3:_="" ns4:_="">
    <xsd:import namespace="8015c716-7638-4fbc-b740-dc4a67044737"/>
    <xsd:import namespace="8ee83236-fdac-4f9a-9e29-1b313e18c3d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15c716-7638-4fbc-b740-dc4a670447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ee83236-fdac-4f9a-9e29-1b313e18c3d5"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86ACC5-E513-4D72-B4B3-0FF761AD382D}">
  <ds:schemaRefs>
    <ds:schemaRef ds:uri="http://schemas.microsoft.com/office/2006/metadata/properties"/>
    <ds:schemaRef ds:uri="8015c716-7638-4fbc-b740-dc4a67044737"/>
    <ds:schemaRef ds:uri="http://purl.org/dc/terms/"/>
    <ds:schemaRef ds:uri="8ee83236-fdac-4f9a-9e29-1b313e18c3d5"/>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2A85FB63-1EA1-4D78-AC31-9961DF5B2635}">
  <ds:schemaRefs>
    <ds:schemaRef ds:uri="http://schemas.microsoft.com/sharepoint/v3/contenttype/forms"/>
  </ds:schemaRefs>
</ds:datastoreItem>
</file>

<file path=customXml/itemProps3.xml><?xml version="1.0" encoding="utf-8"?>
<ds:datastoreItem xmlns:ds="http://schemas.openxmlformats.org/officeDocument/2006/customXml" ds:itemID="{7002CC82-22B2-49A4-AE44-0906F2E7A1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015c716-7638-4fbc-b740-dc4a67044737"/>
    <ds:schemaRef ds:uri="8ee83236-fdac-4f9a-9e29-1b313e18c3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d7a6e363-f46d-4bdb-b69e-4ac38526e6c1}" enabled="1" method="Standard" siteId="{38901ed9-ed9f-4b79-83a5-787e5ae6e87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23</vt:i4>
      </vt:variant>
    </vt:vector>
  </HeadingPairs>
  <TitlesOfParts>
    <vt:vector size="30" baseType="lpstr">
      <vt:lpstr>1) User Guide and Network Maps</vt:lpstr>
      <vt:lpstr>2) 11 kV &amp; 6.6 kV Connections</vt:lpstr>
      <vt:lpstr>3) 33 kV Connections</vt:lpstr>
      <vt:lpstr>4) Primary Headroom Data</vt:lpstr>
      <vt:lpstr>5) BSP Headroom Data</vt:lpstr>
      <vt:lpstr>6) GSP Demand Headroom Data</vt:lpstr>
      <vt:lpstr>7)Transmission Capacity - App G</vt:lpstr>
      <vt:lpstr>'6) GSP Demand Headroom Data'!BSP</vt:lpstr>
      <vt:lpstr>BSP</vt:lpstr>
      <vt:lpstr>'6) GSP Demand Headroom Data'!BSP_BSP_Link</vt:lpstr>
      <vt:lpstr>BSP_BSP_Link</vt:lpstr>
      <vt:lpstr>'6) GSP Demand Headroom Data'!BSP_Easting</vt:lpstr>
      <vt:lpstr>BSP_Easting</vt:lpstr>
      <vt:lpstr>'6) GSP Demand Headroom Data'!BSP_GSP_Group</vt:lpstr>
      <vt:lpstr>BSP_GSP_Group</vt:lpstr>
      <vt:lpstr>'6) GSP Demand Headroom Data'!BSP_GSP_Link</vt:lpstr>
      <vt:lpstr>BSP_GSP_Link</vt:lpstr>
      <vt:lpstr>'6) GSP Demand Headroom Data'!BSP_Headroom</vt:lpstr>
      <vt:lpstr>BSP_Headroom</vt:lpstr>
      <vt:lpstr>'6) GSP Demand Headroom Data'!BSP_Northing</vt:lpstr>
      <vt:lpstr>BSP_Northing</vt:lpstr>
      <vt:lpstr>Primary_BSP_Group</vt:lpstr>
      <vt:lpstr>Primary_BSP_Link</vt:lpstr>
      <vt:lpstr>Primary_Easting</vt:lpstr>
      <vt:lpstr>Primary_GSP_Group</vt:lpstr>
      <vt:lpstr>Primary_GSP_Link</vt:lpstr>
      <vt:lpstr>Primary_Headroom</vt:lpstr>
      <vt:lpstr>Primary_Northing</vt:lpstr>
      <vt:lpstr>Primary_Primary_Link</vt:lpstr>
      <vt:lpstr>Primary_Substation</vt:lpstr>
    </vt:vector>
  </TitlesOfParts>
  <Company>Electricity North West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Oldfield, Paul</dc:creator>
  <cp:lastModifiedBy>Ma, Yingnan</cp:lastModifiedBy>
  <dcterms:created xsi:type="dcterms:W3CDTF">2018-11-24T16:15:45Z</dcterms:created>
  <dcterms:modified xsi:type="dcterms:W3CDTF">2026-08-14T10:15:26Z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0x0101005A86F8F8950BDB4F867D2A4EF86A69A6</vt:lpwstr>
  </property>
</Properties>
</file>