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25 - Tenders\12 - Spring 2023\Bid review\Losses\"/>
    </mc:Choice>
  </mc:AlternateContent>
  <xr:revisionPtr revIDLastSave="0" documentId="13_ncr:1_{BAE4B379-66E2-4222-9660-B4DA0EE1C63D}"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<sst xmlns="http://schemas.openxmlformats.org/spreadsheetml/2006/main" count="3766" uniqueCount="1675">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</sst>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5" sqref="C35"/>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1510</v>
      </c>
      <c r="E6" s="7"/>
      <c r="F6" s="45"/>
      <c r="G6" s="7"/>
      <c r="H6" s="24" t="s">
        <v>1615</v>
      </c>
      <c r="I6" s="7" t="s">
        <v>1609</v>
      </c>
      <c r="J6" s="25" t="s">
        <v>1610</v>
      </c>
      <c r="K6" s="7"/>
      <c r="L6" s="7"/>
      <c r="M6" s="7"/>
      <c r="N6" s="7"/>
      <c r="O6" s="7"/>
      <c r="P6" s="59"/>
    </row>
    <row r="7" spans="1:24" ht="18.75" customHeight="1" thickBot="1" x14ac:dyDescent="0.25">
      <c r="A7"/>
      <c r="B7" s="65"/>
      <c r="C7" s="86" t="s">
        <v>1622</v>
      </c>
      <c r="D7" s="85" t="s">
        <v>1498</v>
      </c>
      <c r="E7" s="7"/>
      <c r="F7" s="25"/>
      <c r="G7" s="7"/>
      <c r="H7" s="42">
        <v>540</v>
      </c>
      <c r="I7" s="43">
        <v>24</v>
      </c>
      <c r="J7" s="26">
        <f>H7*I7/1000</f>
        <v>12.96</v>
      </c>
      <c r="K7" s="7"/>
      <c r="L7" s="7"/>
      <c r="M7" s="7"/>
      <c r="N7" s="7"/>
      <c r="O7" s="7"/>
      <c r="P7" s="59"/>
    </row>
    <row r="8" spans="1:24" ht="24.75" customHeight="1" thickBot="1" x14ac:dyDescent="0.25">
      <c r="A8"/>
      <c r="B8" s="65"/>
      <c r="C8" s="111" t="s">
        <v>1623</v>
      </c>
      <c r="D8" s="112">
        <v>-12.96</v>
      </c>
      <c r="E8" s="167" t="s">
        <v>1636</v>
      </c>
      <c r="F8" s="168"/>
      <c r="G8" s="7"/>
      <c r="H8" s="169" t="s">
        <v>1616</v>
      </c>
      <c r="I8" s="169"/>
      <c r="J8" s="169"/>
      <c r="K8" s="7"/>
      <c r="L8" s="7"/>
      <c r="M8" s="7"/>
      <c r="N8" s="7"/>
      <c r="O8" s="7"/>
      <c r="P8" s="59"/>
    </row>
    <row r="9" spans="1:24" x14ac:dyDescent="0.2">
      <c r="A9"/>
      <c r="B9" s="65"/>
      <c r="C9" s="163" t="str">
        <f ca="1">IF(D73="OK","",D73)</f>
        <v/>
      </c>
      <c r="D9" s="7"/>
      <c r="E9" s="7"/>
      <c r="F9" s="7"/>
      <c r="G9" s="7"/>
      <c r="H9" s="170"/>
      <c r="I9" s="170"/>
      <c r="J9" s="170"/>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0</v>
      </c>
      <c r="F12" s="31">
        <f>IF($D$7=C23,$D$8,0)</f>
        <v>0</v>
      </c>
      <c r="G12" s="31">
        <f>IF($D$7=C24,$D$8,0)</f>
        <v>-12.96</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74"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74"/>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75" t="s">
        <v>1624</v>
      </c>
      <c r="D19" s="176"/>
      <c r="E19" s="176"/>
      <c r="F19" s="176"/>
      <c r="G19" s="176"/>
      <c r="H19" s="176"/>
      <c r="I19" s="177"/>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c r="G21" s="85"/>
      <c r="H21" s="7"/>
      <c r="I21" s="25"/>
      <c r="J21" s="7"/>
      <c r="K21" s="183" t="str">
        <f>Z54</f>
        <v>Saturday and Sunday
All Year</v>
      </c>
      <c r="L21" s="173">
        <f ca="1">IFERROR(OFFSET(Z54,0,1*(MATCH($D$5,$AA$41:$CD$41,0))),"")</f>
        <v>0</v>
      </c>
      <c r="M21" s="173">
        <f t="shared" ca="1" si="0"/>
        <v>0</v>
      </c>
      <c r="N21" s="173" t="str">
        <f t="shared" ca="1" si="0"/>
        <v>00:00 - 07:00</v>
      </c>
      <c r="O21" s="173" t="str">
        <f t="shared" ca="1" si="0"/>
        <v>07:00 - 00:00</v>
      </c>
      <c r="P21" s="184" t="str">
        <f ca="1">IF($AC$56= "NPG NE",OFFSET(AD54,0,1*(MATCH($D$5,$AA$41:$CD$41,0))),"")</f>
        <v/>
      </c>
    </row>
    <row r="22" spans="1:26" x14ac:dyDescent="0.2">
      <c r="A22"/>
      <c r="B22" s="65"/>
      <c r="C22" s="86" t="s">
        <v>1496</v>
      </c>
      <c r="D22" s="85"/>
      <c r="E22" s="85"/>
      <c r="F22" s="85"/>
      <c r="G22" s="85"/>
      <c r="H22" s="7"/>
      <c r="I22" s="25"/>
      <c r="J22" s="7"/>
      <c r="K22" s="183"/>
      <c r="L22" s="173"/>
      <c r="M22" s="173"/>
      <c r="N22" s="173"/>
      <c r="O22" s="173"/>
      <c r="P22" s="184"/>
    </row>
    <row r="23" spans="1:26" x14ac:dyDescent="0.2">
      <c r="A23"/>
      <c r="B23" s="65"/>
      <c r="C23" s="86" t="s">
        <v>1497</v>
      </c>
      <c r="D23" s="85">
        <v>12.96</v>
      </c>
      <c r="E23" s="85"/>
      <c r="F23" s="85"/>
      <c r="G23" s="85"/>
      <c r="H23" s="7"/>
      <c r="I23" s="25"/>
      <c r="J23" s="33"/>
      <c r="K23" s="7"/>
      <c r="L23" s="7"/>
      <c r="M23" s="7"/>
      <c r="N23" s="7"/>
      <c r="O23" s="7"/>
      <c r="P23" s="59"/>
    </row>
    <row r="24" spans="1:26" x14ac:dyDescent="0.2">
      <c r="A24"/>
      <c r="B24" s="65"/>
      <c r="C24" s="87" t="s">
        <v>1498</v>
      </c>
      <c r="D24" s="85"/>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72"/>
      <c r="K30" s="172"/>
      <c r="L30" s="172"/>
      <c r="M30" s="172"/>
      <c r="N30" s="172"/>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-0.1684800000000016</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80" t="s">
        <v>1628</v>
      </c>
      <c r="D39" s="180"/>
      <c r="E39" s="180"/>
      <c r="F39" s="7"/>
      <c r="G39" s="7"/>
      <c r="H39" s="7"/>
      <c r="I39" s="7"/>
      <c r="J39" s="7"/>
      <c r="K39" s="7"/>
      <c r="L39" s="7"/>
      <c r="M39" s="7"/>
      <c r="N39" s="7"/>
      <c r="O39" s="7"/>
      <c r="P39" s="59"/>
    </row>
    <row r="40" spans="1:83" x14ac:dyDescent="0.2">
      <c r="A40"/>
      <c r="B40" s="65"/>
      <c r="C40" s="181" t="s">
        <v>1629</v>
      </c>
      <c r="D40" s="181"/>
      <c r="E40" s="181"/>
      <c r="F40" s="7"/>
      <c r="G40" s="7"/>
      <c r="H40" s="7"/>
      <c r="I40" s="7"/>
      <c r="J40" s="7"/>
      <c r="K40" s="7"/>
      <c r="L40" s="7"/>
      <c r="M40" s="7"/>
      <c r="N40" s="7"/>
      <c r="O40" s="7"/>
      <c r="P40" s="59"/>
      <c r="Z40" s="44" t="s">
        <v>1507</v>
      </c>
      <c r="AG40" s="96"/>
      <c r="AH40" s="97"/>
      <c r="AI40" s="96"/>
      <c r="AM40" s="94"/>
    </row>
    <row r="41" spans="1:83" x14ac:dyDescent="0.2">
      <c r="A41"/>
      <c r="B41" s="65"/>
      <c r="C41" s="182" t="s">
        <v>1630</v>
      </c>
      <c r="D41" s="182"/>
      <c r="E41" s="18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7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7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0</v>
      </c>
      <c r="M54" s="103">
        <f ca="1">F12*SUM($F$21,-G21)/SUM($D$21:$G$25)*(SUM(AC67:AC72)-1)</f>
        <v>0</v>
      </c>
      <c r="N54" s="103">
        <f ca="1">G12*SUM($F$21,-G21)/SUM($D$21:$G$25)*(SUM(AC67:AC72)-1)</f>
        <v>0</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0.1684800000000016</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0</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1" t="s">
        <v>1607</v>
      </c>
      <c r="I67" s="171"/>
      <c r="K67" s="171" t="s">
        <v>1608</v>
      </c>
      <c r="L67" s="171"/>
      <c r="AA67" s="96"/>
      <c r="AB67" s="94" t="s">
        <v>1506</v>
      </c>
      <c r="AC67" s="44">
        <f ca="1">OFFSET(AB57,1,1*(MATCH($D$6,$AC$57:$AG$57,0)))</f>
        <v>1.0089999999999999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1"/>
      <c r="I68" s="171"/>
      <c r="K68" s="171"/>
      <c r="L68" s="171"/>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1.0999999999999899E-2</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1.3000000000000123E-2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4.4999999999999929E-2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74" t="s">
        <v>1</v>
      </c>
      <c r="B4" s="118" t="s">
        <v>2</v>
      </c>
      <c r="C4" s="118" t="s">
        <v>3</v>
      </c>
      <c r="D4" s="118" t="s">
        <v>4</v>
      </c>
      <c r="E4" s="118" t="s">
        <v>5</v>
      </c>
      <c r="F4" s="152"/>
    </row>
    <row r="5" spans="1:16363" ht="23.25" customHeight="1" x14ac:dyDescent="0.2">
      <c r="A5" s="174"/>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73" t="s">
        <v>19</v>
      </c>
      <c r="C9" s="173"/>
      <c r="D9" s="173"/>
      <c r="E9" s="173"/>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73" t="s">
        <v>19</v>
      </c>
      <c r="C9" s="173"/>
      <c r="D9" s="173"/>
      <c r="E9" s="173"/>
      <c r="F9" s="173"/>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2023-08-02T11:43:06Z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