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nnah.greaves\Desktop\ENW\Regulatory Information\Environment Report\"/>
    </mc:Choice>
  </mc:AlternateContent>
  <workbookProtection workbookPassword="CD26" lockStructure="1"/>
  <bookViews>
    <workbookView xWindow="0" yWindow="0" windowWidth="25200" windowHeight="11985" tabRatio="601" activeTab="8"/>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Losses Snapshot Data" sheetId="37" r:id="rId9"/>
  </sheets>
  <calcPr calcId="152511" calcMode="manual"/>
</workbook>
</file>

<file path=xl/calcChain.xml><?xml version="1.0" encoding="utf-8"?>
<calcChain xmlns="http://schemas.openxmlformats.org/spreadsheetml/2006/main">
  <c r="E11" i="32" l="1"/>
  <c r="G11" i="20"/>
  <c r="G10" i="20"/>
  <c r="G9" i="20"/>
  <c r="G8" i="20"/>
  <c r="G7"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E12" i="32" l="1"/>
  <c r="E13" i="31" s="1"/>
  <c r="E12" i="27"/>
  <c r="E7" i="10" s="1"/>
  <c r="B6" i="27"/>
  <c r="AX86" i="31" l="1"/>
  <c r="AY86" i="31"/>
  <c r="AZ86" i="31"/>
  <c r="BA86" i="31"/>
  <c r="BB86" i="31"/>
  <c r="BC86" i="31"/>
  <c r="BD86" i="31"/>
  <c r="G5" i="32"/>
  <c r="B9" i="32" s="1"/>
  <c r="AX87" i="31" l="1"/>
  <c r="G5" i="27" l="1"/>
  <c r="B9" i="27" s="1"/>
  <c r="E11" i="27" l="1"/>
  <c r="F11" i="27" s="1"/>
  <c r="G11" i="27" s="1"/>
  <c r="H11" i="27" s="1"/>
  <c r="I11" i="27" s="1"/>
  <c r="J11" i="27" s="1"/>
  <c r="K11" i="27" s="1"/>
  <c r="L11" i="27" s="1"/>
  <c r="M11" i="27" s="1"/>
  <c r="N11" i="27" s="1"/>
  <c r="O11" i="27" s="1"/>
  <c r="P11" i="27" s="1"/>
  <c r="Q11" i="27" s="1"/>
  <c r="R11" i="27" s="1"/>
  <c r="S11" i="27" s="1"/>
  <c r="T11" i="27" s="1"/>
  <c r="U11" i="27" s="1"/>
  <c r="V11" i="27" s="1"/>
  <c r="W11" i="27" s="1"/>
  <c r="X11" i="27" s="1"/>
  <c r="Y11" i="27" s="1"/>
  <c r="Z11" i="27" s="1"/>
  <c r="AA11" i="27" s="1"/>
  <c r="AB11" i="27" s="1"/>
  <c r="AC11" i="27" s="1"/>
  <c r="AD11" i="27" s="1"/>
  <c r="AE11" i="27" s="1"/>
  <c r="AF11" i="27" s="1"/>
  <c r="AG11" i="27" s="1"/>
  <c r="AH11" i="27" s="1"/>
  <c r="AI11" i="27" s="1"/>
  <c r="AJ11" i="27" s="1"/>
  <c r="AK11" i="27" s="1"/>
  <c r="AL11" i="27" s="1"/>
  <c r="AM11" i="27" s="1"/>
  <c r="AN11" i="27" s="1"/>
  <c r="AO11" i="27" s="1"/>
  <c r="AP11" i="27" s="1"/>
  <c r="AQ11" i="27" s="1"/>
  <c r="AR11" i="27" s="1"/>
  <c r="AS11" i="27" s="1"/>
  <c r="AT11" i="27" s="1"/>
  <c r="AU11" i="27" s="1"/>
  <c r="AV11" i="27" s="1"/>
  <c r="AW11" i="27" s="1"/>
  <c r="B10" i="32"/>
  <c r="F11" i="32" s="1"/>
  <c r="G11" i="32" s="1"/>
  <c r="H11" i="32" s="1"/>
  <c r="I11" i="32" s="1"/>
  <c r="J11" i="32" s="1"/>
  <c r="K11" i="32" s="1"/>
  <c r="L11" i="32" s="1"/>
  <c r="M11" i="32" s="1"/>
  <c r="N11" i="32" s="1"/>
  <c r="O11" i="32" s="1"/>
  <c r="P11" i="32" s="1"/>
  <c r="Q11" i="32" s="1"/>
  <c r="R11" i="32" s="1"/>
  <c r="S11" i="32" s="1"/>
  <c r="T11" i="32" s="1"/>
  <c r="U11" i="32" s="1"/>
  <c r="V11" i="32" s="1"/>
  <c r="W11" i="32" s="1"/>
  <c r="X11" i="32" s="1"/>
  <c r="Y11" i="32" s="1"/>
  <c r="Z11" i="32" s="1"/>
  <c r="AA11" i="32" s="1"/>
  <c r="AB11" i="32" s="1"/>
  <c r="AC11" i="32" s="1"/>
  <c r="AD11" i="32" s="1"/>
  <c r="AE11" i="32" s="1"/>
  <c r="AF11" i="32" s="1"/>
  <c r="AG11" i="32" s="1"/>
  <c r="AH11" i="32" s="1"/>
  <c r="AI11" i="32" s="1"/>
  <c r="AJ11" i="32" s="1"/>
  <c r="AK11" i="32" s="1"/>
  <c r="AL11" i="32" s="1"/>
  <c r="AM11" i="32" s="1"/>
  <c r="AN11" i="32" s="1"/>
  <c r="AO11" i="32" s="1"/>
  <c r="AP11" i="32" s="1"/>
  <c r="AQ11" i="32" s="1"/>
  <c r="AR11" i="32" s="1"/>
  <c r="AS11" i="32" s="1"/>
  <c r="AT11" i="32" s="1"/>
  <c r="AU11" i="32" s="1"/>
  <c r="AV11" i="32" s="1"/>
  <c r="AW11" i="32" s="1"/>
  <c r="E29" i="10"/>
  <c r="G19" i="10"/>
  <c r="BD68" i="31"/>
  <c r="BD65" i="3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V26" i="31" s="1"/>
  <c r="AU18" i="31"/>
  <c r="AT18" i="31"/>
  <c r="AT26" i="31" s="1"/>
  <c r="AS18" i="31"/>
  <c r="AR18" i="31"/>
  <c r="AR26" i="31" s="1"/>
  <c r="AQ18" i="31"/>
  <c r="AP18" i="31"/>
  <c r="AP26" i="31" s="1"/>
  <c r="AO18" i="31"/>
  <c r="AN18" i="31"/>
  <c r="AN26" i="31" s="1"/>
  <c r="AM18" i="31"/>
  <c r="AL18" i="31"/>
  <c r="AL26" i="31" s="1"/>
  <c r="AK18" i="31"/>
  <c r="AJ18" i="31"/>
  <c r="AJ26" i="31" s="1"/>
  <c r="AI18" i="31"/>
  <c r="AH18" i="31"/>
  <c r="AH26" i="31" s="1"/>
  <c r="AG18" i="31"/>
  <c r="AF18" i="31"/>
  <c r="AF26" i="31" s="1"/>
  <c r="AE18" i="31"/>
  <c r="AD18" i="31"/>
  <c r="AD26" i="31" s="1"/>
  <c r="AC18" i="31"/>
  <c r="AB18" i="31"/>
  <c r="AB26" i="31" s="1"/>
  <c r="AA18" i="31"/>
  <c r="Z18" i="31"/>
  <c r="Z26" i="31" s="1"/>
  <c r="Y18" i="31"/>
  <c r="X18" i="31"/>
  <c r="X26" i="31" s="1"/>
  <c r="W18" i="31"/>
  <c r="V18" i="31"/>
  <c r="V26" i="31" s="1"/>
  <c r="U18" i="31"/>
  <c r="T18" i="31"/>
  <c r="T26" i="31" s="1"/>
  <c r="S18" i="31"/>
  <c r="R18" i="31"/>
  <c r="R26" i="31" s="1"/>
  <c r="Q18" i="31"/>
  <c r="P18" i="31"/>
  <c r="P26" i="31" s="1"/>
  <c r="O18" i="31"/>
  <c r="N18" i="31"/>
  <c r="N26" i="31" s="1"/>
  <c r="M18" i="31"/>
  <c r="L18" i="31"/>
  <c r="L26" i="31" s="1"/>
  <c r="K18" i="31"/>
  <c r="J18" i="31"/>
  <c r="J26" i="31" s="1"/>
  <c r="I18" i="31"/>
  <c r="H18" i="31"/>
  <c r="H26" i="31" s="1"/>
  <c r="G18" i="31"/>
  <c r="F18" i="31"/>
  <c r="F26" i="31" s="1"/>
  <c r="E18" i="31"/>
  <c r="BD72" i="31"/>
  <c r="BD70" i="31"/>
  <c r="BD67"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K7" i="37" l="1"/>
  <c r="L7" i="37"/>
  <c r="E26" i="31"/>
  <c r="E28" i="31" s="1"/>
  <c r="E29" i="31" s="1"/>
  <c r="I7" i="37"/>
  <c r="J7" i="37"/>
  <c r="E86" i="31"/>
  <c r="F29" i="10"/>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G26" i="31"/>
  <c r="G28" i="31" s="1"/>
  <c r="G29" i="31" s="1"/>
  <c r="I26" i="31"/>
  <c r="I28" i="31" s="1"/>
  <c r="I29" i="31" s="1"/>
  <c r="K26" i="31"/>
  <c r="K28" i="31" s="1"/>
  <c r="K29" i="31" s="1"/>
  <c r="M26" i="31"/>
  <c r="M28" i="31" s="1"/>
  <c r="M29" i="31" s="1"/>
  <c r="O26" i="31"/>
  <c r="O28" i="31" s="1"/>
  <c r="O29" i="31" s="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O28" i="31" s="1"/>
  <c r="AQ26" i="31"/>
  <c r="AQ28" i="31" s="1"/>
  <c r="AQ29" i="31" s="1"/>
  <c r="AS26" i="31"/>
  <c r="AS28" i="31" s="1"/>
  <c r="AU26" i="31"/>
  <c r="AU28" i="31" s="1"/>
  <c r="AU29" i="31" s="1"/>
  <c r="AW26" i="31"/>
  <c r="AW28" i="31" s="1"/>
  <c r="BC87" i="31"/>
  <c r="BA87" i="31"/>
  <c r="BC30" i="10"/>
  <c r="BA30" i="10"/>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F28" i="31"/>
  <c r="F29" i="31" s="1"/>
  <c r="H28" i="31"/>
  <c r="H29" i="31" s="1"/>
  <c r="J28" i="31"/>
  <c r="J29" i="31" s="1"/>
  <c r="L28" i="31"/>
  <c r="L29" i="31" s="1"/>
  <c r="N28" i="31"/>
  <c r="N29" i="31" s="1"/>
  <c r="P28" i="31"/>
  <c r="P29" i="31" s="1"/>
  <c r="R28" i="31"/>
  <c r="R29" i="31" s="1"/>
  <c r="T28" i="31"/>
  <c r="T29" i="31" s="1"/>
  <c r="V28" i="31"/>
  <c r="V29" i="31" s="1"/>
  <c r="X28" i="31"/>
  <c r="X29" i="31" s="1"/>
  <c r="Z28" i="31"/>
  <c r="Z29" i="31" s="1"/>
  <c r="AB28" i="31"/>
  <c r="AB29" i="31" s="1"/>
  <c r="AD28" i="31"/>
  <c r="AD29" i="31" s="1"/>
  <c r="AF28" i="31"/>
  <c r="AF29" i="31" s="1"/>
  <c r="AH28" i="31"/>
  <c r="AH29" i="31" s="1"/>
  <c r="AJ28" i="31"/>
  <c r="AJ29" i="31" s="1"/>
  <c r="AL28" i="31"/>
  <c r="AL29" i="31" s="1"/>
  <c r="AN28" i="31"/>
  <c r="AN29" i="31" s="1"/>
  <c r="AP28" i="31"/>
  <c r="AP29" i="31" s="1"/>
  <c r="AR28" i="31"/>
  <c r="AR29" i="31" s="1"/>
  <c r="AT28" i="31"/>
  <c r="AT29" i="31" s="1"/>
  <c r="AV28" i="31"/>
  <c r="AV29" i="31" s="1"/>
  <c r="E87" i="31" l="1"/>
  <c r="A7" i="37"/>
  <c r="F86" i="31"/>
  <c r="E65" i="31"/>
  <c r="AY87" i="31"/>
  <c r="AY30" i="10"/>
  <c r="AZ30" i="10"/>
  <c r="AZ87" i="31"/>
  <c r="BD30" i="10"/>
  <c r="BD87" i="31"/>
  <c r="AX30" i="10"/>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E63" i="31" s="1"/>
  <c r="E64" i="31" s="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AX13" i="10"/>
  <c r="AY13" i="10"/>
  <c r="AZ13" i="10"/>
  <c r="BA13" i="10"/>
  <c r="BB13" i="10"/>
  <c r="BC13" i="10"/>
  <c r="BD13" i="10"/>
  <c r="E13" i="10"/>
  <c r="F87" i="31" l="1"/>
  <c r="B7" i="37"/>
  <c r="G86" i="31"/>
  <c r="F65" i="31"/>
  <c r="G29" i="10"/>
  <c r="G13" i="10" s="1"/>
  <c r="H29" i="10"/>
  <c r="H13" i="10" s="1"/>
  <c r="BA60" i="31"/>
  <c r="BC60" i="31"/>
  <c r="AY60" i="31"/>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G65" i="31" l="1"/>
  <c r="C7" i="37"/>
  <c r="G87" i="31"/>
  <c r="H86" i="31"/>
  <c r="I29" i="10"/>
  <c r="I13" i="10" s="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H87" i="31" l="1"/>
  <c r="D7" i="37"/>
  <c r="H65" i="31"/>
  <c r="I86" i="31"/>
  <c r="J29" i="10"/>
  <c r="J13" i="10" s="1"/>
  <c r="F30" i="10"/>
  <c r="F14" i="10" s="1"/>
  <c r="F66" i="31"/>
  <c r="BC14" i="10"/>
  <c r="BC69" i="31"/>
  <c r="BC66" i="31"/>
  <c r="AY14" i="10"/>
  <c r="AY69" i="31"/>
  <c r="AY66" i="31"/>
  <c r="AW69" i="31"/>
  <c r="AU69" i="31"/>
  <c r="AS69" i="31"/>
  <c r="AQ69" i="31"/>
  <c r="AO69" i="31"/>
  <c r="AM69" i="31"/>
  <c r="AK69" i="31"/>
  <c r="AI69" i="31"/>
  <c r="AG69" i="31"/>
  <c r="AE69" i="31"/>
  <c r="AC69" i="31"/>
  <c r="AA69" i="31"/>
  <c r="Y69" i="31"/>
  <c r="W69" i="31"/>
  <c r="U69" i="31"/>
  <c r="S69" i="31"/>
  <c r="Q69" i="31"/>
  <c r="O69" i="31"/>
  <c r="M69" i="31"/>
  <c r="K69" i="31"/>
  <c r="I69" i="31"/>
  <c r="G69" i="31"/>
  <c r="E14" i="10"/>
  <c r="E69" i="31"/>
  <c r="E66" i="31"/>
  <c r="BA14" i="10"/>
  <c r="BA69" i="31"/>
  <c r="BA66" i="31"/>
  <c r="BD14" i="10"/>
  <c r="BD69" i="31"/>
  <c r="BD66" i="31"/>
  <c r="BB14" i="10"/>
  <c r="BB69" i="31"/>
  <c r="BB66" i="31"/>
  <c r="AZ14" i="10"/>
  <c r="AZ69" i="31"/>
  <c r="AZ66" i="31"/>
  <c r="AX14" i="10"/>
  <c r="AX69" i="31"/>
  <c r="AX66" i="31"/>
  <c r="AV69" i="31"/>
  <c r="AT69" i="31"/>
  <c r="AR69" i="31"/>
  <c r="AP69" i="31"/>
  <c r="AN69" i="3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I65" i="31" l="1"/>
  <c r="E7" i="37"/>
  <c r="I87" i="31"/>
  <c r="J86" i="31"/>
  <c r="K29" i="10"/>
  <c r="K13" i="10" s="1"/>
  <c r="AZ76" i="31"/>
  <c r="E76" i="31"/>
  <c r="BD76" i="31"/>
  <c r="BC76" i="31"/>
  <c r="G66" i="31"/>
  <c r="G76" i="31" s="1"/>
  <c r="G77" i="31" s="1"/>
  <c r="G80" i="31" s="1"/>
  <c r="G30" i="10"/>
  <c r="G14" i="10" s="1"/>
  <c r="F76" i="31"/>
  <c r="F77" i="31" s="1"/>
  <c r="F80" i="31" s="1"/>
  <c r="AX76" i="31"/>
  <c r="BB76" i="31"/>
  <c r="BA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E77" i="31" l="1"/>
  <c r="E80" i="31" s="1"/>
  <c r="E81" i="31" s="1"/>
  <c r="J65" i="31"/>
  <c r="F7" i="37"/>
  <c r="J87" i="31"/>
  <c r="K86" i="31"/>
  <c r="L29" i="10"/>
  <c r="L13" i="10" s="1"/>
  <c r="H30" i="10"/>
  <c r="H14" i="10" s="1"/>
  <c r="H24" i="10" s="1"/>
  <c r="H66" i="31"/>
  <c r="H76" i="31" s="1"/>
  <c r="H77" i="31" s="1"/>
  <c r="H80" i="31" s="1"/>
  <c r="J63" i="31"/>
  <c r="J64" i="31" s="1"/>
  <c r="K62" i="31"/>
  <c r="L61" i="31" s="1"/>
  <c r="F24" i="10"/>
  <c r="G24" i="10"/>
  <c r="AX24" i="10"/>
  <c r="AY24" i="10"/>
  <c r="AZ24" i="10"/>
  <c r="BA24" i="10"/>
  <c r="BB24" i="10"/>
  <c r="BC24" i="10"/>
  <c r="BD24" i="10"/>
  <c r="E24" i="10"/>
  <c r="K65" i="31" l="1"/>
  <c r="G7" i="37"/>
  <c r="F81" i="31"/>
  <c r="G81" i="31" s="1"/>
  <c r="H81" i="31" s="1"/>
  <c r="K87" i="31"/>
  <c r="L86" i="31"/>
  <c r="M29" i="10"/>
  <c r="M13" i="10" s="1"/>
  <c r="K63" i="31"/>
  <c r="K64" i="31" s="1"/>
  <c r="I66" i="31"/>
  <c r="I76" i="31" s="1"/>
  <c r="I77" i="31" s="1"/>
  <c r="I80" i="31" s="1"/>
  <c r="I30" i="10"/>
  <c r="I14" i="10" s="1"/>
  <c r="I24" i="10" s="1"/>
  <c r="L62" i="31"/>
  <c r="M61" i="31" s="1"/>
  <c r="L65" i="31" l="1"/>
  <c r="H7" i="37"/>
  <c r="M86" i="31"/>
  <c r="M65" i="31" s="1"/>
  <c r="L87" i="31"/>
  <c r="N29" i="10"/>
  <c r="N13" i="10" s="1"/>
  <c r="I81" i="31"/>
  <c r="J30" i="10"/>
  <c r="J14" i="10" s="1"/>
  <c r="J24" i="10" s="1"/>
  <c r="J66" i="31"/>
  <c r="J76" i="31" s="1"/>
  <c r="J77" i="31" s="1"/>
  <c r="J80" i="31" s="1"/>
  <c r="L63" i="31"/>
  <c r="L64" i="31" s="1"/>
  <c r="M62" i="31"/>
  <c r="N61" i="31" s="1"/>
  <c r="N86" i="31" l="1"/>
  <c r="N87" i="31" s="1"/>
  <c r="M87" i="31"/>
  <c r="O29" i="10"/>
  <c r="O13" i="10" s="1"/>
  <c r="J81" i="31"/>
  <c r="K66" i="31"/>
  <c r="K76" i="31" s="1"/>
  <c r="K30" i="10"/>
  <c r="K14" i="10" s="1"/>
  <c r="K24" i="10" s="1"/>
  <c r="M63" i="31"/>
  <c r="M64" i="31" s="1"/>
  <c r="N62" i="31"/>
  <c r="O61" i="31" s="1"/>
  <c r="K77" i="31" l="1"/>
  <c r="K80" i="31" s="1"/>
  <c r="K81" i="31" s="1"/>
  <c r="N65" i="31"/>
  <c r="O86" i="31"/>
  <c r="O65" i="31" s="1"/>
  <c r="P29" i="10"/>
  <c r="P13" i="10" s="1"/>
  <c r="L30" i="10"/>
  <c r="L14" i="10" s="1"/>
  <c r="L24" i="10" s="1"/>
  <c r="L66" i="31"/>
  <c r="L76" i="31" s="1"/>
  <c r="L77" i="31" s="1"/>
  <c r="L80" i="31" s="1"/>
  <c r="O62" i="31"/>
  <c r="P61" i="31" s="1"/>
  <c r="N63" i="31"/>
  <c r="N64" i="31" s="1"/>
  <c r="M7" i="37" l="1"/>
  <c r="O87" i="31"/>
  <c r="P86" i="31"/>
  <c r="P87" i="31" s="1"/>
  <c r="Q29" i="10"/>
  <c r="Q13" i="10" s="1"/>
  <c r="L81" i="31"/>
  <c r="O7" i="37" s="1"/>
  <c r="M66" i="31"/>
  <c r="M76" i="31" s="1"/>
  <c r="M77" i="31" s="1"/>
  <c r="M80" i="31" s="1"/>
  <c r="M30" i="10"/>
  <c r="M14" i="10" s="1"/>
  <c r="M24" i="10" s="1"/>
  <c r="P62" i="31"/>
  <c r="Q61" i="31" s="1"/>
  <c r="O63" i="31"/>
  <c r="O64" i="31" s="1"/>
  <c r="P65" i="31" l="1"/>
  <c r="Q86" i="31"/>
  <c r="Q65" i="31" s="1"/>
  <c r="R29" i="10"/>
  <c r="R13" i="10" s="1"/>
  <c r="M81" i="31"/>
  <c r="N30" i="10"/>
  <c r="N14" i="10" s="1"/>
  <c r="N24" i="10" s="1"/>
  <c r="N66" i="31"/>
  <c r="N76" i="31" s="1"/>
  <c r="N77" i="31" s="1"/>
  <c r="N80" i="31" s="1"/>
  <c r="Q62" i="31"/>
  <c r="R61" i="31" s="1"/>
  <c r="P63" i="31"/>
  <c r="P64" i="31" s="1"/>
  <c r="R86" i="31" l="1"/>
  <c r="R87" i="31" s="1"/>
  <c r="Q87" i="31"/>
  <c r="S29" i="10"/>
  <c r="S13" i="10" s="1"/>
  <c r="N81" i="31"/>
  <c r="O66" i="31"/>
  <c r="O76" i="31" s="1"/>
  <c r="O77" i="31" s="1"/>
  <c r="O80" i="31" s="1"/>
  <c r="O30" i="10"/>
  <c r="O14" i="10" s="1"/>
  <c r="O24" i="10" s="1"/>
  <c r="R62" i="31"/>
  <c r="S61" i="31" s="1"/>
  <c r="Q63" i="31"/>
  <c r="Q64" i="31" s="1"/>
  <c r="R65" i="31" l="1"/>
  <c r="S86" i="31"/>
  <c r="S65" i="31" s="1"/>
  <c r="T29" i="10"/>
  <c r="T13" i="10" s="1"/>
  <c r="O81" i="31"/>
  <c r="P30" i="10"/>
  <c r="P14" i="10" s="1"/>
  <c r="P24" i="10" s="1"/>
  <c r="P66" i="31"/>
  <c r="P76" i="31" s="1"/>
  <c r="P77" i="31" s="1"/>
  <c r="P80" i="31" s="1"/>
  <c r="S62" i="31"/>
  <c r="T61" i="31" s="1"/>
  <c r="R63" i="31"/>
  <c r="R64" i="31" s="1"/>
  <c r="S87" i="31" l="1"/>
  <c r="T86" i="31"/>
  <c r="T65" i="31" s="1"/>
  <c r="U29" i="10"/>
  <c r="U13" i="10" s="1"/>
  <c r="P81" i="31"/>
  <c r="Q66" i="31"/>
  <c r="Q76" i="31" s="1"/>
  <c r="Q77" i="31" s="1"/>
  <c r="Q80" i="31" s="1"/>
  <c r="Q30" i="10"/>
  <c r="Q14" i="10" s="1"/>
  <c r="Q24" i="10" s="1"/>
  <c r="T62" i="31"/>
  <c r="U61" i="31" s="1"/>
  <c r="S63" i="31"/>
  <c r="S64" i="31" s="1"/>
  <c r="T87" i="31" l="1"/>
  <c r="U86" i="31"/>
  <c r="U65" i="31" s="1"/>
  <c r="V29" i="10"/>
  <c r="V13" i="10" s="1"/>
  <c r="Q81" i="31"/>
  <c r="R30" i="10"/>
  <c r="R14" i="10" s="1"/>
  <c r="R24" i="10" s="1"/>
  <c r="R66" i="31"/>
  <c r="R76" i="31" s="1"/>
  <c r="R77" i="31" s="1"/>
  <c r="R80" i="31" s="1"/>
  <c r="U62" i="31"/>
  <c r="V61" i="31" s="1"/>
  <c r="T63" i="31"/>
  <c r="T64" i="31" s="1"/>
  <c r="V86" i="31" l="1"/>
  <c r="V65" i="31" s="1"/>
  <c r="U87" i="31"/>
  <c r="W29" i="10"/>
  <c r="W13" i="10" s="1"/>
  <c r="R81" i="31"/>
  <c r="S66" i="31"/>
  <c r="S76" i="31" s="1"/>
  <c r="S77" i="31" s="1"/>
  <c r="S80" i="31" s="1"/>
  <c r="S30" i="10"/>
  <c r="S14" i="10" s="1"/>
  <c r="S24" i="10" s="1"/>
  <c r="V62" i="31"/>
  <c r="W61" i="31" s="1"/>
  <c r="U63" i="31"/>
  <c r="U64" i="31" s="1"/>
  <c r="V87" i="31" l="1"/>
  <c r="W86" i="31"/>
  <c r="W65" i="31" s="1"/>
  <c r="X29" i="10"/>
  <c r="X13" i="10" s="1"/>
  <c r="S81" i="31"/>
  <c r="T30" i="10"/>
  <c r="T14" i="10" s="1"/>
  <c r="T24" i="10" s="1"/>
  <c r="T66" i="31"/>
  <c r="T76" i="31" s="1"/>
  <c r="T77" i="31" s="1"/>
  <c r="T80" i="31" s="1"/>
  <c r="W62" i="31"/>
  <c r="X61" i="31" s="1"/>
  <c r="V63" i="31"/>
  <c r="V64" i="31" s="1"/>
  <c r="W87" i="31" l="1"/>
  <c r="X86" i="31"/>
  <c r="X65" i="31" s="1"/>
  <c r="Y29" i="10"/>
  <c r="Y13" i="10" s="1"/>
  <c r="T81" i="31"/>
  <c r="U66" i="31"/>
  <c r="U76" i="31" s="1"/>
  <c r="U77" i="31" s="1"/>
  <c r="U80" i="31" s="1"/>
  <c r="U30" i="10"/>
  <c r="U14" i="10" s="1"/>
  <c r="U24" i="10" s="1"/>
  <c r="X62" i="31"/>
  <c r="Y61" i="31" s="1"/>
  <c r="W63" i="31"/>
  <c r="W64" i="31" s="1"/>
  <c r="X87" i="31" l="1"/>
  <c r="Y86" i="31"/>
  <c r="Y65" i="31" s="1"/>
  <c r="Z29" i="10"/>
  <c r="Z13" i="10" s="1"/>
  <c r="U81" i="31"/>
  <c r="V30" i="10"/>
  <c r="V14" i="10" s="1"/>
  <c r="V24" i="10" s="1"/>
  <c r="V66" i="31"/>
  <c r="V76" i="31" s="1"/>
  <c r="V77" i="31" s="1"/>
  <c r="V80" i="31" s="1"/>
  <c r="Y62" i="31"/>
  <c r="Z61" i="31" s="1"/>
  <c r="X63" i="31"/>
  <c r="X64" i="31" s="1"/>
  <c r="Y87" i="31" l="1"/>
  <c r="Z86" i="31"/>
  <c r="Z65" i="31" s="1"/>
  <c r="AA29" i="10"/>
  <c r="AA13" i="10" s="1"/>
  <c r="V81" i="31"/>
  <c r="W66" i="31"/>
  <c r="W76" i="31" s="1"/>
  <c r="W77" i="31" s="1"/>
  <c r="W80" i="31" s="1"/>
  <c r="W30" i="10"/>
  <c r="W14" i="10" s="1"/>
  <c r="W24" i="10" s="1"/>
  <c r="Z62" i="31"/>
  <c r="AA61" i="31" s="1"/>
  <c r="Y63" i="31"/>
  <c r="Y64" i="31" s="1"/>
  <c r="Z87" i="31" l="1"/>
  <c r="AA86" i="31"/>
  <c r="AA87" i="31" s="1"/>
  <c r="AB29" i="10"/>
  <c r="AB13" i="10" s="1"/>
  <c r="W81" i="31"/>
  <c r="X30" i="10"/>
  <c r="X14" i="10" s="1"/>
  <c r="X24" i="10" s="1"/>
  <c r="X66" i="31"/>
  <c r="X76" i="31" s="1"/>
  <c r="X77" i="31" s="1"/>
  <c r="X80" i="31" s="1"/>
  <c r="AA62" i="31"/>
  <c r="AB61" i="31" s="1"/>
  <c r="Z63" i="31"/>
  <c r="Z64" i="31" s="1"/>
  <c r="AA65" i="31" l="1"/>
  <c r="AB86" i="31"/>
  <c r="AB65" i="31" s="1"/>
  <c r="AC29" i="10"/>
  <c r="AC13" i="10" s="1"/>
  <c r="X81" i="31"/>
  <c r="Y66" i="31"/>
  <c r="Y76" i="31" s="1"/>
  <c r="Y77" i="31" s="1"/>
  <c r="Y80" i="31" s="1"/>
  <c r="Y30" i="10"/>
  <c r="Y14" i="10" s="1"/>
  <c r="Y24" i="10" s="1"/>
  <c r="AB62" i="31"/>
  <c r="AC61" i="31" s="1"/>
  <c r="AA63" i="31"/>
  <c r="AA64" i="31" s="1"/>
  <c r="AB87" i="31" l="1"/>
  <c r="AC86" i="31"/>
  <c r="AC65" i="31" s="1"/>
  <c r="AD29" i="10"/>
  <c r="AD13" i="10" s="1"/>
  <c r="Y81" i="31"/>
  <c r="Z30" i="10"/>
  <c r="Z14" i="10" s="1"/>
  <c r="Z24" i="10" s="1"/>
  <c r="Z66" i="31"/>
  <c r="Z76" i="31" s="1"/>
  <c r="Z77" i="31" s="1"/>
  <c r="Z80" i="31" s="1"/>
  <c r="AC62" i="31"/>
  <c r="AD61" i="31" s="1"/>
  <c r="AB63" i="31"/>
  <c r="AB64" i="31" s="1"/>
  <c r="AD86" i="31" l="1"/>
  <c r="AD65" i="31" s="1"/>
  <c r="AC87" i="31"/>
  <c r="Z81" i="31"/>
  <c r="AE29" i="10"/>
  <c r="AE13" i="10" s="1"/>
  <c r="AA66" i="31"/>
  <c r="AA76" i="31" s="1"/>
  <c r="AA77" i="31" s="1"/>
  <c r="AA80" i="31" s="1"/>
  <c r="AA30" i="10"/>
  <c r="AA14" i="10" s="1"/>
  <c r="AA24" i="10" s="1"/>
  <c r="AC63" i="31"/>
  <c r="AC64" i="31" s="1"/>
  <c r="AD62" i="31"/>
  <c r="AE61" i="31" s="1"/>
  <c r="AE86" i="31" l="1"/>
  <c r="AE65" i="31" s="1"/>
  <c r="AD87" i="31"/>
  <c r="AA81" i="31"/>
  <c r="C4" i="31" s="1"/>
  <c r="G28" i="29" s="1"/>
  <c r="AF29" i="10"/>
  <c r="AF13" i="10" s="1"/>
  <c r="AB30" i="10"/>
  <c r="AB14" i="10" s="1"/>
  <c r="AB24" i="10" s="1"/>
  <c r="AB66" i="31"/>
  <c r="AB76" i="31" s="1"/>
  <c r="AB77" i="31" s="1"/>
  <c r="AB80" i="31" s="1"/>
  <c r="AE62" i="31"/>
  <c r="AF61" i="31" s="1"/>
  <c r="AD63" i="31"/>
  <c r="AD64" i="31" s="1"/>
  <c r="AE87" i="31" l="1"/>
  <c r="AF86" i="31"/>
  <c r="AF87" i="31" s="1"/>
  <c r="AB81" i="31"/>
  <c r="AG29" i="10"/>
  <c r="AG13" i="10" s="1"/>
  <c r="AC66" i="31"/>
  <c r="AC76" i="31" s="1"/>
  <c r="AC77" i="31" s="1"/>
  <c r="AC80" i="31" s="1"/>
  <c r="AC30" i="10"/>
  <c r="AC14" i="10" s="1"/>
  <c r="AC24" i="10" s="1"/>
  <c r="AF62" i="31"/>
  <c r="AG61" i="31" s="1"/>
  <c r="AE63" i="31"/>
  <c r="AE64" i="31" s="1"/>
  <c r="AF65" i="31" l="1"/>
  <c r="AG86" i="31"/>
  <c r="AG65" i="31" s="1"/>
  <c r="AC81" i="31"/>
  <c r="AH29" i="10"/>
  <c r="AH13" i="10" s="1"/>
  <c r="AD30" i="10"/>
  <c r="AD14" i="10" s="1"/>
  <c r="AD24" i="10" s="1"/>
  <c r="AD66" i="31"/>
  <c r="AD76" i="31" s="1"/>
  <c r="AD77" i="31" s="1"/>
  <c r="AD80" i="31" s="1"/>
  <c r="AG62" i="31"/>
  <c r="AH61" i="31" s="1"/>
  <c r="AF63" i="31"/>
  <c r="AF64" i="31" s="1"/>
  <c r="AH86" i="31" l="1"/>
  <c r="AH65" i="31" s="1"/>
  <c r="AG87" i="31"/>
  <c r="AD81" i="31"/>
  <c r="AI29" i="10"/>
  <c r="AI13" i="10" s="1"/>
  <c r="AE66" i="31"/>
  <c r="AE76" i="31" s="1"/>
  <c r="AE77" i="31" s="1"/>
  <c r="AE80" i="31" s="1"/>
  <c r="AE30" i="10"/>
  <c r="AE14" i="10" s="1"/>
  <c r="AE24" i="10" s="1"/>
  <c r="AH62" i="31"/>
  <c r="AI61" i="31" s="1"/>
  <c r="AG63" i="31"/>
  <c r="AG64" i="31" s="1"/>
  <c r="AH87" i="31" l="1"/>
  <c r="AI86" i="31"/>
  <c r="AI65" i="31" s="1"/>
  <c r="AE81" i="31"/>
  <c r="AJ29" i="10"/>
  <c r="AJ13" i="10" s="1"/>
  <c r="AF30" i="10"/>
  <c r="AF14" i="10" s="1"/>
  <c r="AF24" i="10" s="1"/>
  <c r="AF66" i="31"/>
  <c r="AF76" i="31" s="1"/>
  <c r="AF77" i="31" s="1"/>
  <c r="AF80" i="31" s="1"/>
  <c r="AI62" i="31"/>
  <c r="AJ61" i="31" s="1"/>
  <c r="AH63" i="31"/>
  <c r="AH64" i="31" s="1"/>
  <c r="AI87" i="31" l="1"/>
  <c r="AJ86" i="31"/>
  <c r="AJ87" i="31" s="1"/>
  <c r="AF81" i="31"/>
  <c r="AK29" i="10"/>
  <c r="AK13" i="10" s="1"/>
  <c r="AG66" i="31"/>
  <c r="AG76" i="31" s="1"/>
  <c r="AG77" i="31" s="1"/>
  <c r="AG80" i="31" s="1"/>
  <c r="AG30" i="10"/>
  <c r="AG14" i="10" s="1"/>
  <c r="AG24" i="10" s="1"/>
  <c r="AJ62" i="31"/>
  <c r="AK61" i="31" s="1"/>
  <c r="AI63" i="31"/>
  <c r="AI64" i="31" s="1"/>
  <c r="AJ65" i="31" l="1"/>
  <c r="AK86" i="31"/>
  <c r="AK87" i="31" s="1"/>
  <c r="AG81" i="31"/>
  <c r="AL29" i="10"/>
  <c r="AL13" i="10" s="1"/>
  <c r="AH30" i="10"/>
  <c r="AH14" i="10" s="1"/>
  <c r="AH24" i="10" s="1"/>
  <c r="AH66" i="31"/>
  <c r="AH76" i="31" s="1"/>
  <c r="AH77" i="31" s="1"/>
  <c r="AH80" i="31" s="1"/>
  <c r="AK62" i="31"/>
  <c r="AL61" i="31" s="1"/>
  <c r="AJ63" i="31"/>
  <c r="AJ64" i="31" s="1"/>
  <c r="AK65" i="31" l="1"/>
  <c r="AL86" i="31"/>
  <c r="AL65" i="31" s="1"/>
  <c r="AH81" i="31"/>
  <c r="AM29" i="10"/>
  <c r="AL87" i="31"/>
  <c r="AI66" i="31"/>
  <c r="AI76" i="31" s="1"/>
  <c r="AI77" i="31" s="1"/>
  <c r="AI80" i="31" s="1"/>
  <c r="AI30" i="10"/>
  <c r="AI14" i="10" s="1"/>
  <c r="AI24" i="10" s="1"/>
  <c r="AK63" i="31"/>
  <c r="AK64" i="31" s="1"/>
  <c r="AL62" i="31"/>
  <c r="AM61" i="31" s="1"/>
  <c r="AM86" i="31" l="1"/>
  <c r="AM87" i="31" s="1"/>
  <c r="AM66" i="31" s="1"/>
  <c r="AI81" i="31"/>
  <c r="C5" i="31" s="1"/>
  <c r="H28" i="29" s="1"/>
  <c r="AN29" i="10"/>
  <c r="AM30" i="10"/>
  <c r="AM14" i="10" s="1"/>
  <c r="AM13" i="10"/>
  <c r="AJ30" i="10"/>
  <c r="AJ14" i="10" s="1"/>
  <c r="AJ24" i="10" s="1"/>
  <c r="AJ66" i="31"/>
  <c r="AJ76" i="31" s="1"/>
  <c r="AJ77" i="31" s="1"/>
  <c r="AJ80" i="31" s="1"/>
  <c r="AM62" i="31"/>
  <c r="AN61" i="31" s="1"/>
  <c r="AL63" i="31"/>
  <c r="AL64" i="31" s="1"/>
  <c r="AJ81" i="31" l="1"/>
  <c r="AM65" i="31"/>
  <c r="AM76" i="31" s="1"/>
  <c r="AN86" i="31"/>
  <c r="AN65" i="31" s="1"/>
  <c r="AM24" i="10"/>
  <c r="AO29" i="10"/>
  <c r="AN30" i="10"/>
  <c r="AN14" i="10" s="1"/>
  <c r="AN13" i="10"/>
  <c r="AK66" i="31"/>
  <c r="AK76" i="31" s="1"/>
  <c r="AK77" i="31" s="1"/>
  <c r="AK80" i="31" s="1"/>
  <c r="AK30" i="10"/>
  <c r="AK14" i="10" s="1"/>
  <c r="AK24" i="10" s="1"/>
  <c r="AN62" i="31"/>
  <c r="AO61" i="31" s="1"/>
  <c r="AM63" i="31"/>
  <c r="AM64" i="31" s="1"/>
  <c r="AK81" i="31" l="1"/>
  <c r="AN87" i="31"/>
  <c r="AN66" i="31" s="1"/>
  <c r="AN76" i="31" s="1"/>
  <c r="AO86" i="31"/>
  <c r="AO87" i="31" s="1"/>
  <c r="AO66" i="31" s="1"/>
  <c r="AM77" i="31"/>
  <c r="AM80" i="31" s="1"/>
  <c r="AP29" i="10"/>
  <c r="AO30" i="10"/>
  <c r="AO14" i="10" s="1"/>
  <c r="AO13" i="10"/>
  <c r="AN24" i="10"/>
  <c r="AL30" i="10"/>
  <c r="AL14" i="10" s="1"/>
  <c r="AL24" i="10" s="1"/>
  <c r="AL66" i="31"/>
  <c r="AL76" i="31" s="1"/>
  <c r="AL77" i="31" s="1"/>
  <c r="AL80" i="31" s="1"/>
  <c r="AO62" i="31"/>
  <c r="AP61" i="31" s="1"/>
  <c r="AN63" i="31"/>
  <c r="AN64" i="31" s="1"/>
  <c r="AL81" i="31" l="1"/>
  <c r="AM81" i="31" s="1"/>
  <c r="AO65" i="31"/>
  <c r="AO76" i="31" s="1"/>
  <c r="AP86" i="31"/>
  <c r="AP87" i="31" s="1"/>
  <c r="AP66" i="31" s="1"/>
  <c r="AQ29" i="10"/>
  <c r="AP30" i="10"/>
  <c r="AP14" i="10" s="1"/>
  <c r="AP13" i="10"/>
  <c r="AN77" i="31"/>
  <c r="AN80" i="31" s="1"/>
  <c r="AO24" i="10"/>
  <c r="AP62" i="31"/>
  <c r="AQ61" i="31" s="1"/>
  <c r="AO63" i="31"/>
  <c r="AO64" i="31" s="1"/>
  <c r="AP65" i="31" l="1"/>
  <c r="AP76" i="31" s="1"/>
  <c r="AQ86" i="31"/>
  <c r="AQ87" i="31" s="1"/>
  <c r="AQ66" i="31" s="1"/>
  <c r="AN81" i="31"/>
  <c r="AO77" i="31"/>
  <c r="AO80" i="31" s="1"/>
  <c r="AP24" i="10"/>
  <c r="AR29" i="10"/>
  <c r="AQ13" i="10"/>
  <c r="AQ30" i="10"/>
  <c r="AQ14" i="10" s="1"/>
  <c r="AQ62" i="31"/>
  <c r="AR61" i="31" s="1"/>
  <c r="AP63" i="31"/>
  <c r="AP64" i="31" s="1"/>
  <c r="AQ65" i="31" l="1"/>
  <c r="AQ76" i="31" s="1"/>
  <c r="AR86" i="31"/>
  <c r="AR65" i="31" s="1"/>
  <c r="AO81" i="31"/>
  <c r="AQ24" i="10"/>
  <c r="AP77" i="31"/>
  <c r="AP80" i="31" s="1"/>
  <c r="AS29" i="10"/>
  <c r="AR30" i="10"/>
  <c r="AR14" i="10" s="1"/>
  <c r="AR13" i="10"/>
  <c r="AR62" i="31"/>
  <c r="AS61" i="31" s="1"/>
  <c r="AQ63" i="31"/>
  <c r="AQ64" i="31" s="1"/>
  <c r="AR87" i="31" l="1"/>
  <c r="AR66" i="31" s="1"/>
  <c r="AR76" i="31" s="1"/>
  <c r="AS86" i="31"/>
  <c r="AS65" i="31" s="1"/>
  <c r="AP81" i="31"/>
  <c r="AQ77" i="31"/>
  <c r="AQ80" i="31" s="1"/>
  <c r="AR24" i="10"/>
  <c r="AS13" i="10"/>
  <c r="AS30" i="10"/>
  <c r="AS14" i="10" s="1"/>
  <c r="AT29" i="10"/>
  <c r="C6" i="31"/>
  <c r="I28" i="29" s="1"/>
  <c r="AS62" i="31"/>
  <c r="AT61" i="31" s="1"/>
  <c r="AR63" i="31"/>
  <c r="AR64" i="31" s="1"/>
  <c r="AS87" i="31" l="1"/>
  <c r="AS66" i="31" s="1"/>
  <c r="AS76" i="31" s="1"/>
  <c r="AT86" i="31"/>
  <c r="AT87" i="31" s="1"/>
  <c r="AT66" i="31" s="1"/>
  <c r="AQ81" i="31"/>
  <c r="AS24" i="10"/>
  <c r="AR77" i="31"/>
  <c r="AR80" i="31" s="1"/>
  <c r="AU29" i="10"/>
  <c r="AT30" i="10"/>
  <c r="AT14" i="10" s="1"/>
  <c r="AT13" i="10"/>
  <c r="AS63" i="31"/>
  <c r="AS64" i="31" s="1"/>
  <c r="AT62" i="31"/>
  <c r="AU61" i="31" s="1"/>
  <c r="AT65" i="31" l="1"/>
  <c r="AT76" i="31" s="1"/>
  <c r="AU86" i="31"/>
  <c r="AU65" i="31" s="1"/>
  <c r="AR81" i="31"/>
  <c r="AT24" i="10"/>
  <c r="AW29" i="10"/>
  <c r="AV29" i="10"/>
  <c r="AU13" i="10"/>
  <c r="AU30" i="10"/>
  <c r="AU14" i="10" s="1"/>
  <c r="AS77" i="31"/>
  <c r="AS80" i="31" s="1"/>
  <c r="AU62" i="31"/>
  <c r="AV61" i="31" s="1"/>
  <c r="AT63" i="31"/>
  <c r="AT64" i="31" s="1"/>
  <c r="AV86" i="31" l="1"/>
  <c r="AV87" i="31" s="1"/>
  <c r="AV66" i="31" s="1"/>
  <c r="AW86" i="31"/>
  <c r="AW65" i="31" s="1"/>
  <c r="AU87" i="31"/>
  <c r="AU66" i="31" s="1"/>
  <c r="AU76" i="31" s="1"/>
  <c r="AS81" i="31"/>
  <c r="AT77" i="31"/>
  <c r="AT80" i="31" s="1"/>
  <c r="AU24" i="10"/>
  <c r="AW30" i="10"/>
  <c r="AW14" i="10" s="1"/>
  <c r="AW13" i="10"/>
  <c r="AV30" i="10"/>
  <c r="AV14" i="10" s="1"/>
  <c r="AV13" i="10"/>
  <c r="AV62" i="31"/>
  <c r="AW61" i="31" s="1"/>
  <c r="AU63" i="31"/>
  <c r="AU64" i="31" s="1"/>
  <c r="AW87" i="31" l="1"/>
  <c r="AW66" i="31" s="1"/>
  <c r="AW76" i="31" s="1"/>
  <c r="N7" i="37" s="1"/>
  <c r="AV65" i="31"/>
  <c r="AV76" i="31" s="1"/>
  <c r="AT81" i="31"/>
  <c r="AU77" i="31"/>
  <c r="AU80" i="31" s="1"/>
  <c r="AV24" i="10"/>
  <c r="AW24" i="10"/>
  <c r="AW62" i="31"/>
  <c r="AX61" i="31" s="1"/>
  <c r="AV63" i="31"/>
  <c r="AV64" i="31" s="1"/>
  <c r="AU81" i="31" l="1"/>
  <c r="AV77" i="31"/>
  <c r="AV80" i="31" s="1"/>
  <c r="AX62" i="31"/>
  <c r="AY61" i="31" s="1"/>
  <c r="AW63" i="31"/>
  <c r="AW64" i="31" s="1"/>
  <c r="AW77" i="31" s="1"/>
  <c r="AW80" i="31" s="1"/>
  <c r="AV81" i="31" l="1"/>
  <c r="AW81" i="31" s="1"/>
  <c r="P7" i="37" s="1"/>
  <c r="AY62" i="31"/>
  <c r="AZ61" i="31" s="1"/>
  <c r="AX63" i="31"/>
  <c r="AX64" i="31" s="1"/>
  <c r="AX77" i="31" s="1"/>
  <c r="AX80" i="31" s="1"/>
  <c r="AX81" i="31" l="1"/>
  <c r="AZ62" i="31"/>
  <c r="BA61" i="31" s="1"/>
  <c r="AY63" i="31"/>
  <c r="AY64" i="31" s="1"/>
  <c r="AY77" i="31" s="1"/>
  <c r="AY80" i="31" s="1"/>
  <c r="AY81" i="31" l="1"/>
  <c r="BA62" i="31"/>
  <c r="BB61" i="31" s="1"/>
  <c r="AZ63" i="31"/>
  <c r="AZ64" i="31" s="1"/>
  <c r="AZ77" i="31" s="1"/>
  <c r="AZ80" i="31" s="1"/>
  <c r="AZ81" i="31" l="1"/>
  <c r="BB62" i="31"/>
  <c r="BC61" i="31" s="1"/>
  <c r="BA63" i="31"/>
  <c r="BA64" i="31" s="1"/>
  <c r="BA77" i="31" s="1"/>
  <c r="BA80" i="31" s="1"/>
  <c r="BA81" i="31" l="1"/>
  <c r="BC62" i="31"/>
  <c r="BD61" i="31" s="1"/>
  <c r="BB63" i="31"/>
  <c r="BB64" i="31" s="1"/>
  <c r="BB77" i="31" s="1"/>
  <c r="BB80" i="31" s="1"/>
  <c r="BB81" i="31" l="1"/>
  <c r="BD62" i="31"/>
  <c r="BD63" i="31" s="1"/>
  <c r="BD64" i="31" s="1"/>
  <c r="BD77" i="31" s="1"/>
  <c r="BD80" i="31" s="1"/>
  <c r="BC63" i="31"/>
  <c r="BC64" i="31" s="1"/>
  <c r="BC77" i="31" s="1"/>
  <c r="BC80" i="31" s="1"/>
  <c r="BC81" i="31" l="1"/>
  <c r="BD81" i="31" s="1"/>
  <c r="C7" i="31" s="1"/>
  <c r="J28" i="29" s="1"/>
</calcChain>
</file>

<file path=xl/sharedStrings.xml><?xml version="1.0" encoding="utf-8"?>
<sst xmlns="http://schemas.openxmlformats.org/spreadsheetml/2006/main" count="573" uniqueCount="342">
  <si>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</si>
  <si>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</si>
  <si>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</si>
  <si>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</si>
  <si>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</si>
  <si>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</si>
  <si>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</si>
  <si>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</si>
  <si>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</si>
  <si>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</si>
  <si>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</si>
  <si>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</si>
  <si>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</si>
  <si>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</si>
  <si>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</si>
  <si>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</si>
  <si>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</si>
  <si>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</si>
  <si>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</si>
  <si>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</si>
  <si>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</si>
  <si>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</si>
  <si>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</si>
  <si>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</si>
  <si>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</si>
  <si>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</si>
  <si>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</si>
  <si>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</si>
  <si>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</si>
  <si>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</si>
  <si>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</si>
  <si>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</si>
  <si>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</si>
  <si>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</si>
  <si>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</si>
  <si>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</si>
  <si>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</si>
  <si>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</si>
  <si>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</si>
  <si>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</si>
  <si>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</si>
  <si>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</si>
  <si>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</si>
  <si>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</si>
  <si>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</si>
  <si>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</si>
  <si>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</si>
  <si>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</si>
  <si>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</si>
  <si>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</si>
  <si>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</si>
  <si>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</si>
  <si>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</si>
  <si>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</si>
  <si>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</si>
  <si>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</si>
  <si>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</si>
  <si>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</si>
  <si>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</si>
  <si>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</si>
  <si>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</si>
  <si>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</si>
  <si>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</si>
  <si>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</si>
  <si>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</si>
  <si>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</si>
  <si>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</si>
  <si>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</si>
  <si>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</si>
  <si>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</si>
  <si>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</si>
  <si>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</si>
  <si>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</si>
  <si>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</si>
  <si>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</si>
  <si>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</si>
  <si>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</si>
  <si>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</si>
  <si>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</si>
  <si>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</si>
  <si>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</si>
  <si>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</si>
  <si>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</si>
  <si>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</si>
  <si>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</si>
  <si>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</si>
  <si>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</si>
  <si>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</si>
  <si>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</si>
  <si>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</si>
  <si>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</si>
  <si>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</si>
  <si>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</si>
  <si>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</si>
  <si>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</si>
  <si>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</si>
  <si>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</si>
  <si>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</si>
  <si>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</si>
  <si>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</si>
  <si>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</si>
  <si>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</si>
  <si>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</si>
  <si>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</si>
  <si>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</si>
  <si>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</si>
  <si>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</si>
  <si>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</si>
  <si>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</si>
  <si>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</si>
  <si>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</si>
  <si>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</si>
  <si>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</si>
  <si>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</si>
  <si>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</si>
  <si>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</si>
  <si>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</si>
  <si>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</si>
  <si>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</si>
  <si>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</si>
  <si>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</si>
  <si>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</si>
  <si>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</si>
  <si>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</si>
  <si>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</si>
  <si>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</si>
  <si>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</si>
  <si>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</si>
  <si>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</si>
  <si>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</si>
  <si>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</si>
  <si>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</si>
  <si>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</si>
  <si>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</si>
  <si>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</si>
  <si>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</si>
  <si>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</si>
  <si>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</si>
  <si>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</si>
  <si>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</si>
  <si>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</si>
  <si>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</si>
  <si>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</si>
  <si>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</si>
  <si>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</si>
  <si>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</si>
  <si>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</si>
  <si>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</si>
  <si>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</si>
  <si>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</si>
  <si>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</si>
  <si>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</si>
  <si>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</si>
  <si>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</si>
  <si>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</si>
  <si>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</si>
  <si>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</si>
  <si>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</si>
  <si>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</si>
  <si>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</si>
  <si>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</si>
  <si>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</si>
  <si>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</si>
  <si>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</si>
  <si>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</si>
  <si>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</si>
  <si>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</si>
  <si>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</si>
  <si>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</si>
  <si>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</si>
  <si>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</si>
  <si>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</si>
  <si>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</si>
  <si>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</si>
  <si>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</si>
  <si>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</si>
  <si>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</si>
  <si>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</si>
  <si>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</si>
  <si>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</si>
  <si>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</si>
  <si>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</si>
  <si>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</si>
  <si>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</si>
  <si>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</si>
  <si>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</si>
  <si>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</si>
  <si>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</si>
  <si>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</si>
  <si>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</si>
  <si>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</si>
  <si>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</si>
  <si>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</si>
  <si>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</si>
  <si>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</si>
  <si>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</si>
  <si>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</si>
  <si>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</si>
  <si>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</si>
  <si>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Losses (£/MWh)</t>
  </si>
  <si>
    <t>CML (£s per minute lost)</t>
  </si>
  <si>
    <t>Cost per litre oil (£/litre)</t>
  </si>
  <si>
    <t>CI (£s per interruption)</t>
  </si>
  <si>
    <t>no.</t>
  </si>
  <si>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</si>
  <si>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</si>
  <si>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</si>
  <si>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</si>
  <si>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</si>
  <si>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</si>
  <si>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</si>
  <si>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</si>
  <si>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</si>
  <si>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</si>
  <si>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</si>
  <si>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</si>
  <si>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</si>
  <si>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</si>
  <si>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</si>
  <si>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</si>
  <si>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</si>
  <si>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</si>
  <si>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</si>
  <si>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</si>
  <si>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</si>
  <si>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</si>
  <si>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</si>
  <si>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</si>
  <si>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</si>
  <si>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</si>
  <si>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</si>
  <si>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</si>
  <si>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</si>
  <si>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</si>
  <si>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</si>
  <si>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</si>
  <si>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</si>
  <si>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</si>
  <si>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</si>
  <si>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</si>
  <si>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2009/10</t>
  </si>
  <si>
    <t>2010/11</t>
  </si>
  <si>
    <t>2016/17</t>
  </si>
  <si>
    <t>2018/19</t>
  </si>
  <si>
    <t>2019/20</t>
  </si>
  <si>
    <t>2021/22</t>
  </si>
  <si>
    <t>2022/23</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</si>
  <si>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</si>
  <si>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</si>
  <si>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</si>
  <si>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</si>
  <si>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</si>
  <si>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</si>
  <si>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</si>
  <si>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</si>
  <si>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</si>
  <si>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</si>
  <si>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</si>
  <si>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</si>
  <si>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</si>
  <si>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</si>
  <si>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</si>
  <si>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</si>
  <si>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</si>
  <si>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</si>
  <si>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</si>
  <si>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</si>
  <si>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</si>
  <si>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</si>
  <si>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</si>
  <si>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</si>
  <si>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</si>
  <si>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</si>
  <si>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</si>
  <si>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</si>
  <si>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</si>
  <si>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</si>
  <si>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</si>
  <si>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</si>
  <si>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</si>
  <si>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</si>
  <si>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</si>
  <si>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</si>
  <si>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</si>
  <si>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</si>
  <si>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</si>
  <si>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</si>
  <si>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</si>
  <si>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</si>
  <si>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</si>
  <si>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</si>
  <si>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</si>
  <si>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</si>
  <si>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CBA Option 1</t>
  </si>
  <si>
    <t xml:space="preserve"> </t>
  </si>
  <si>
    <t>For the chosen option only, provide detail of where CBA expenditure included in this CBA is reported in the BPDT pack. e.g. LV swtichgear BPDT CV3 rows 15 to 22.</t>
  </si>
  <si>
    <t>LLF =</t>
  </si>
  <si>
    <t xml:space="preserve">LF = </t>
  </si>
  <si>
    <t>A =</t>
  </si>
  <si>
    <r>
      <t>LLF= (AxLF)+(1-A)LF</t>
    </r>
    <r>
      <rPr>
        <vertAlign val="superscript"/>
        <sz val="11"/>
        <color theme="0"/>
        <rFont val="Calibri"/>
        <family val="2"/>
        <scheme val="minor"/>
      </rPr>
      <t>2</t>
    </r>
  </si>
  <si>
    <t>Losses Profile</t>
  </si>
  <si>
    <t>Year</t>
  </si>
  <si>
    <t>Losses Saving</t>
  </si>
  <si>
    <t>Asset Replacement £,m</t>
  </si>
  <si>
    <t>NLRE Replacement Volumes</t>
  </si>
  <si>
    <r>
      <t>Opportunistic install 300mm</t>
    </r>
    <r>
      <rPr>
        <vertAlign val="superscript"/>
        <sz val="10"/>
        <color theme="1"/>
        <rFont val="Gill Sans MT"/>
        <family val="2"/>
      </rPr>
      <t>2</t>
    </r>
    <r>
      <rPr>
        <sz val="10"/>
        <color theme="1"/>
        <rFont val="Gill Sans MT"/>
        <family val="2"/>
      </rPr>
      <t xml:space="preserve"> cable</t>
    </r>
  </si>
  <si>
    <r>
      <t>Install 1km of 185mm</t>
    </r>
    <r>
      <rPr>
        <vertAlign val="superscript"/>
        <sz val="10"/>
        <color theme="1"/>
        <rFont val="Gill Sans MT"/>
        <family val="2"/>
      </rPr>
      <t>2</t>
    </r>
    <r>
      <rPr>
        <sz val="10"/>
        <color theme="1"/>
        <rFont val="Gill Sans MT"/>
        <family val="2"/>
      </rPr>
      <t xml:space="preserve"> cable</t>
    </r>
  </si>
  <si>
    <r>
      <t>Install 1km of 300mm</t>
    </r>
    <r>
      <rPr>
        <vertAlign val="superscript"/>
        <sz val="10"/>
        <color theme="1"/>
        <rFont val="Gill Sans MT"/>
        <family val="2"/>
      </rPr>
      <t>2</t>
    </r>
    <r>
      <rPr>
        <sz val="10"/>
        <color theme="1"/>
        <rFont val="Gill Sans MT"/>
        <family val="2"/>
      </rPr>
      <t xml:space="preserve"> cable</t>
    </r>
  </si>
  <si>
    <t>Length Installed (km)</t>
  </si>
  <si>
    <t>Impedance (Ohms/km)</t>
  </si>
  <si>
    <t>It is assumed that the cable is operating at rated current at peak demand and unity power factor</t>
  </si>
  <si>
    <t>Total Installed cost Cost (£,k)</t>
  </si>
  <si>
    <r>
      <t xml:space="preserve">Workings / assumptions used for costing </t>
    </r>
    <r>
      <rPr>
        <b/>
        <sz val="14"/>
        <color rgb="FF0070C0"/>
        <rFont val="Calibri"/>
        <family val="2"/>
        <scheme val="minor"/>
      </rPr>
      <t>Option 1</t>
    </r>
  </si>
  <si>
    <r>
      <t>To investigation the installation of 300mm</t>
    </r>
    <r>
      <rPr>
        <vertAlign val="superscript"/>
        <sz val="10"/>
        <color theme="1"/>
        <rFont val="Gill Sans MT"/>
        <family val="2"/>
      </rPr>
      <t>2</t>
    </r>
    <r>
      <rPr>
        <sz val="10"/>
        <color theme="1"/>
        <rFont val="Gill Sans MT"/>
        <family val="2"/>
      </rPr>
      <t xml:space="preserve"> HV cable versus 185mm</t>
    </r>
    <r>
      <rPr>
        <vertAlign val="superscript"/>
        <sz val="10"/>
        <color theme="1"/>
        <rFont val="Gill Sans MT"/>
        <family val="2"/>
      </rPr>
      <t>2</t>
    </r>
  </si>
  <si>
    <r>
      <t>Always install 300mm</t>
    </r>
    <r>
      <rPr>
        <b/>
        <vertAlign val="superscript"/>
        <sz val="10"/>
        <color theme="1"/>
        <rFont val="Gill Sans MT"/>
        <family val="2"/>
      </rPr>
      <t>2</t>
    </r>
    <r>
      <rPr>
        <b/>
        <sz val="10"/>
        <color theme="1"/>
        <rFont val="Gill Sans MT"/>
        <family val="2"/>
      </rPr>
      <t xml:space="preserve"> HV Cable</t>
    </r>
  </si>
  <si>
    <t>185mm2 HV Cable</t>
  </si>
  <si>
    <t>Total Losses (MWh)</t>
  </si>
  <si>
    <r>
      <t>300mm</t>
    </r>
    <r>
      <rPr>
        <vertAlign val="superscript"/>
        <sz val="11"/>
        <color theme="0"/>
        <rFont val="Calibri"/>
        <family val="2"/>
        <scheme val="minor"/>
      </rPr>
      <t>2</t>
    </r>
    <r>
      <rPr>
        <sz val="11"/>
        <color theme="0"/>
        <rFont val="Calibri"/>
        <family val="2"/>
        <scheme val="minor"/>
      </rPr>
      <t xml:space="preserve"> HV Cable</t>
    </r>
  </si>
  <si>
    <t>Total Annual Losses (MW)</t>
  </si>
  <si>
    <t>185mm2 cable rated at 305A</t>
  </si>
  <si>
    <t>Unit Losses Saving</t>
  </si>
  <si>
    <t>Marginal Cost (£k)</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</si>
  <si>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</si>
  <si>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</si>
  <si>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</si>
  <si>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</si>
  <si>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</si>
  <si>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</si>
  <si>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</si>
  <si>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</si>
  <si>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</si>
  <si>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</si>
  <si>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</si>
  <si>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</si>
  <si>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</si>
  <si>
    <t>Traded carbon price (£/t 2015 prices)</t>
  </si>
  <si>
    <t>Inflation factor to convert values up to 2030 from 2015 to  2012/13 prices</t>
  </si>
  <si>
    <t>Electricity GHG conversion factor (tonnes per MWh)</t>
  </si>
  <si>
    <t>All cost in FY13 price base</t>
  </si>
  <si>
    <r>
      <t>It is assumed that the cable is operating at rated current (for a 185mm</t>
    </r>
    <r>
      <rPr>
        <vertAlign val="superscript"/>
        <sz val="11"/>
        <color theme="1"/>
        <rFont val="Calibri"/>
        <family val="2"/>
        <scheme val="minor"/>
      </rPr>
      <t>2</t>
    </r>
    <r>
      <rPr>
        <sz val="11"/>
        <color theme="1"/>
        <rFont val="Calibri"/>
        <family val="2"/>
        <scheme val="minor"/>
      </rPr>
      <t xml:space="preserve"> cable) at peak demand and unity power factor</t>
    </r>
  </si>
  <si>
    <t>Assumed no losses saving in first year</t>
  </si>
  <si>
    <t>All costs in FY13 price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</si>
</sst>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2"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b/>
      <vertAlign val="superscript"/>
      <sz val="10"/>
      <color theme="1"/>
      <name val="Gill Sans MT"/>
      <family val="2"/>
    </font>
    <font>
      <sz val="10"/>
      <name val="Verdana"/>
      <family val="2"/>
    </font>
    <font>
      <b/>
      <sz val="10"/>
      <name val="Verdana"/>
      <family val="2"/>
    </font>
    <font>
      <b/>
      <strike/>
      <sz val="10"/>
      <name val="Verdana"/>
      <family val="2"/>
    </font>
    <font>
      <i/>
      <sz val="10"/>
      <name val="Verdana"/>
      <family val="2"/>
    </font>
    <font>
      <sz val="8"/>
      <color theme="1"/>
      <name val="Gill Sans MT"/>
      <family val="2"/>
    </font>
    <font>
      <vertAlign val="superscript"/>
      <sz val="11"/>
      <color theme="1"/>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
      <patternFill patternType="solid">
        <fgColor rgb="FFF2F2F2"/>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2">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xf numFmtId="43" fontId="2" fillId="0" borderId="0" applyFont="0" applyFill="0" applyBorder="0" applyAlignment="0" applyProtection="0"/>
    <xf numFmtId="43" fontId="1" fillId="0" borderId="0" applyFont="0" applyFill="0" applyBorder="0" applyAlignment="0" applyProtection="0"/>
  </cellStyleXfs>
  <cellXfs count="231">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4" fillId="7" borderId="0" xfId="0" applyFont="1" applyFill="1" applyAlignment="1">
      <alignment horizontal="right"/>
    </xf>
    <xf numFmtId="169" fontId="4" fillId="0" borderId="1" xfId="7" applyNumberFormat="1" applyFont="1" applyFill="1" applyBorder="1" applyProtection="1">
      <protection locked="0"/>
    </xf>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6"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4" fillId="0" borderId="0" xfId="0" applyFont="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0" fontId="0" fillId="0" borderId="3" xfId="0" applyBorder="1"/>
    <xf numFmtId="0" fontId="33" fillId="11" borderId="10" xfId="0" applyFont="1" applyFill="1" applyBorder="1"/>
    <xf numFmtId="0" fontId="33" fillId="11" borderId="13" xfId="0" applyFont="1" applyFill="1" applyBorder="1" applyAlignment="1">
      <alignment horizontal="right"/>
    </xf>
    <xf numFmtId="0" fontId="33" fillId="11" borderId="12" xfId="0" applyFont="1" applyFill="1" applyBorder="1" applyAlignment="1">
      <alignment horizontal="right"/>
    </xf>
    <xf numFmtId="0" fontId="33" fillId="11" borderId="26" xfId="0" applyFont="1" applyFill="1" applyBorder="1"/>
    <xf numFmtId="0" fontId="33" fillId="11" borderId="27" xfId="0" applyFont="1" applyFill="1" applyBorder="1" applyAlignment="1">
      <alignment horizontal="right"/>
    </xf>
    <xf numFmtId="0" fontId="0" fillId="0" borderId="28" xfId="0" applyBorder="1"/>
    <xf numFmtId="0" fontId="33" fillId="11" borderId="29" xfId="0" applyFont="1" applyFill="1" applyBorder="1" applyAlignment="1">
      <alignment horizontal="right"/>
    </xf>
    <xf numFmtId="0" fontId="0" fillId="0" borderId="30" xfId="0" applyBorder="1"/>
    <xf numFmtId="0" fontId="0" fillId="0" borderId="31" xfId="0" applyBorder="1"/>
    <xf numFmtId="0" fontId="0" fillId="0" borderId="32" xfId="0" applyBorder="1"/>
    <xf numFmtId="0" fontId="0" fillId="0" borderId="29" xfId="0" applyBorder="1"/>
    <xf numFmtId="0" fontId="33"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33" fillId="11" borderId="7" xfId="0" applyFont="1" applyFill="1" applyBorder="1"/>
    <xf numFmtId="0" fontId="33" fillId="11" borderId="8" xfId="0" applyFont="1" applyFill="1" applyBorder="1"/>
    <xf numFmtId="0" fontId="33" fillId="11" borderId="9" xfId="0" applyFont="1" applyFill="1" applyBorder="1"/>
    <xf numFmtId="0" fontId="0" fillId="0" borderId="0" xfId="0" applyFill="1" applyBorder="1"/>
    <xf numFmtId="0" fontId="0" fillId="0" borderId="29" xfId="0" applyFill="1" applyBorder="1"/>
    <xf numFmtId="0" fontId="0" fillId="0" borderId="33" xfId="0" applyBorder="1"/>
    <xf numFmtId="0" fontId="0" fillId="0" borderId="34" xfId="0" applyBorder="1"/>
    <xf numFmtId="175" fontId="0" fillId="0" borderId="3" xfId="0" applyNumberFormat="1" applyBorder="1"/>
    <xf numFmtId="175" fontId="0" fillId="0" borderId="0" xfId="0" applyNumberFormat="1"/>
    <xf numFmtId="2" fontId="0" fillId="0" borderId="3" xfId="0" applyNumberFormat="1" applyBorder="1"/>
    <xf numFmtId="2" fontId="0" fillId="0" borderId="32" xfId="0" applyNumberFormat="1" applyBorder="1" applyAlignment="1">
      <alignment horizontal="right"/>
    </xf>
    <xf numFmtId="2" fontId="0" fillId="0" borderId="32" xfId="0" applyNumberFormat="1" applyBorder="1"/>
    <xf numFmtId="0" fontId="36" fillId="12" borderId="0" xfId="9" applyFont="1" applyFill="1" applyBorder="1"/>
    <xf numFmtId="0" fontId="36" fillId="12" borderId="0" xfId="3" applyFont="1" applyFill="1" applyBorder="1" applyAlignment="1">
      <alignment vertical="top"/>
    </xf>
    <xf numFmtId="0" fontId="36" fillId="12" borderId="0" xfId="3" applyFont="1" applyFill="1" applyBorder="1" applyAlignment="1">
      <alignment vertical="top" wrapText="1"/>
    </xf>
    <xf numFmtId="0" fontId="37" fillId="12" borderId="31" xfId="3" applyFont="1" applyFill="1" applyBorder="1" applyAlignment="1">
      <alignment vertical="top" wrapText="1"/>
    </xf>
    <xf numFmtId="0" fontId="37" fillId="12" borderId="3" xfId="3" applyFont="1" applyFill="1" applyBorder="1" applyAlignment="1">
      <alignment vertical="top" wrapText="1"/>
    </xf>
    <xf numFmtId="0" fontId="37" fillId="12" borderId="32" xfId="3" applyFont="1" applyFill="1" applyBorder="1" applyAlignment="1">
      <alignment vertical="top" wrapText="1"/>
    </xf>
    <xf numFmtId="175" fontId="36" fillId="13" borderId="31" xfId="3" applyNumberFormat="1" applyFont="1" applyFill="1" applyBorder="1" applyAlignment="1">
      <alignment vertical="top" wrapText="1"/>
    </xf>
    <xf numFmtId="0" fontId="8" fillId="0" borderId="0" xfId="0" applyFont="1" applyFill="1"/>
    <xf numFmtId="169" fontId="40" fillId="10" borderId="0" xfId="11" applyNumberFormat="1" applyFont="1" applyFill="1" applyBorder="1" applyProtection="1">
      <protection locked="0"/>
    </xf>
    <xf numFmtId="0" fontId="5" fillId="7" borderId="0" xfId="0" applyFont="1" applyFill="1"/>
    <xf numFmtId="0" fontId="4" fillId="14" borderId="0" xfId="0" applyFont="1" applyFill="1"/>
    <xf numFmtId="172" fontId="4" fillId="14" borderId="0" xfId="7" applyNumberFormat="1" applyFont="1" applyFill="1" applyBorder="1" applyProtection="1">
      <protection locked="0"/>
    </xf>
    <xf numFmtId="0" fontId="4" fillId="0" borderId="0" xfId="0" applyFont="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3" fillId="11" borderId="27" xfId="0" applyFont="1" applyFill="1" applyBorder="1" applyAlignment="1">
      <alignment horizontal="center" vertical="center"/>
    </xf>
    <xf numFmtId="0" fontId="33" fillId="11" borderId="28" xfId="0" applyFont="1" applyFill="1" applyBorder="1" applyAlignment="1">
      <alignment horizontal="center" vertical="center"/>
    </xf>
    <xf numFmtId="0" fontId="33" fillId="11" borderId="31" xfId="0" applyFont="1" applyFill="1" applyBorder="1" applyAlignment="1">
      <alignment horizontal="center" vertical="center"/>
    </xf>
    <xf numFmtId="0" fontId="33" fillId="11" borderId="32"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3" fillId="11" borderId="29" xfId="0" applyFont="1" applyFill="1" applyBorder="1" applyAlignment="1">
      <alignment horizontal="center" vertical="center"/>
    </xf>
    <xf numFmtId="0" fontId="33" fillId="11" borderId="30" xfId="0" applyFont="1" applyFill="1" applyBorder="1" applyAlignment="1">
      <alignment horizontal="center" vertical="center"/>
    </xf>
    <xf numFmtId="0" fontId="37" fillId="12" borderId="35" xfId="3" applyFont="1" applyFill="1" applyBorder="1" applyAlignment="1">
      <alignment horizontal="left" vertical="top" wrapText="1"/>
    </xf>
    <xf numFmtId="0" fontId="37" fillId="12" borderId="36" xfId="3" applyFont="1" applyFill="1" applyBorder="1" applyAlignment="1">
      <alignment horizontal="left" vertical="top" wrapText="1"/>
    </xf>
    <xf numFmtId="0" fontId="37" fillId="12" borderId="37" xfId="3" applyFont="1" applyFill="1" applyBorder="1" applyAlignment="1">
      <alignment horizontal="left" vertical="top" wrapText="1"/>
    </xf>
    <xf numFmtId="0" fontId="37" fillId="12" borderId="33" xfId="3" applyFont="1" applyFill="1" applyBorder="1" applyAlignment="1">
      <alignment horizontal="left" vertical="top" wrapText="1"/>
    </xf>
    <xf numFmtId="0" fontId="37" fillId="12" borderId="20" xfId="3" applyFont="1" applyFill="1" applyBorder="1" applyAlignment="1">
      <alignment horizontal="left" vertical="top" wrapText="1"/>
    </xf>
    <xf numFmtId="0" fontId="37" fillId="12" borderId="34" xfId="3" applyFont="1" applyFill="1" applyBorder="1" applyAlignment="1">
      <alignment horizontal="left" vertical="top" wrapText="1"/>
    </xf>
  </cellXfs>
  <cellStyles count="12">
    <cellStyle name="=C:\WINNT\SYSTEM32\COMMAND.COM 6" xfId="4"/>
    <cellStyle name="Comma" xfId="7" builtinId="3"/>
    <cellStyle name="Comma 2" xfId="11"/>
    <cellStyle name="Comma 2 127" xfId="10"/>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ctrlProps/ctrlProp2.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hse.gov.uk/risk/theory/alarpcheck.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6" sqref="C6"/>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224</v>
      </c>
      <c r="C2" s="100" t="s">
        <v>232</v>
      </c>
      <c r="D2" s="100" t="s">
        <v>231</v>
      </c>
      <c r="E2" s="100" t="s">
        <v>225</v>
      </c>
    </row>
    <row r="3" spans="1:5" s="99" customFormat="1" ht="62.25" customHeight="1" x14ac:dyDescent="0.25">
      <c r="B3" s="101" t="s">
        <v>226</v>
      </c>
      <c r="C3" s="101" t="s">
        <v>229</v>
      </c>
      <c r="D3" s="101"/>
      <c r="E3" s="102" t="s">
        <v>230</v>
      </c>
    </row>
    <row r="4" spans="1:5" s="99" customFormat="1" ht="62.25" customHeight="1" x14ac:dyDescent="0.25">
      <c r="B4" s="101" t="s">
        <v>227</v>
      </c>
      <c r="C4" s="101" t="s">
        <v>233</v>
      </c>
      <c r="D4" s="103">
        <v>41352</v>
      </c>
      <c r="E4" s="101" t="s">
        <v>234</v>
      </c>
    </row>
    <row r="5" spans="1:5" s="99" customFormat="1" ht="84" customHeight="1" x14ac:dyDescent="0.25">
      <c r="B5" s="101" t="s">
        <v>228</v>
      </c>
      <c r="C5" s="101" t="s">
        <v>239</v>
      </c>
      <c r="D5" s="103" t="s">
        <v>235</v>
      </c>
      <c r="E5" s="101" t="s">
        <v>236</v>
      </c>
    </row>
    <row r="6" spans="1:5" ht="111" customHeight="1" x14ac:dyDescent="0.25">
      <c r="A6" s="126"/>
      <c r="B6" s="127" t="s">
        <v>237</v>
      </c>
      <c r="C6" s="127" t="s">
        <v>238</v>
      </c>
      <c r="D6" s="128">
        <v>41380</v>
      </c>
      <c r="E6" s="127" t="s">
        <v>263</v>
      </c>
    </row>
    <row r="7" spans="1:5" ht="21.75" customHeight="1" x14ac:dyDescent="0.25">
      <c r="B7" s="130"/>
      <c r="C7" s="130"/>
      <c r="D7" s="131">
        <v>41393</v>
      </c>
      <c r="E7" s="130" t="s">
        <v>286</v>
      </c>
    </row>
    <row r="8" spans="1:5" ht="21.75" customHeight="1" x14ac:dyDescent="0.25">
      <c r="D8" s="131">
        <v>41649</v>
      </c>
      <c r="E8" s="133" t="s">
        <v>287</v>
      </c>
    </row>
    <row r="9" spans="1:5" ht="21.75" customHeight="1" x14ac:dyDescent="0.25">
      <c r="D9" s="131">
        <v>41649</v>
      </c>
      <c r="E9" s="130" t="s">
        <v>290</v>
      </c>
    </row>
    <row r="10" spans="1:5" ht="21.75" customHeight="1" x14ac:dyDescent="0.25">
      <c r="D10" s="131">
        <v>41649</v>
      </c>
      <c r="E10" s="130" t="s">
        <v>291</v>
      </c>
    </row>
    <row r="11" spans="1:5" x14ac:dyDescent="0.25">
      <c r="B11" s="129"/>
      <c r="C11" s="129"/>
      <c r="D11" s="129"/>
      <c r="E11" s="129"/>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heetViews>
  <sheetFormatPr defaultRowHeight="15" x14ac:dyDescent="0.3"/>
  <cols>
    <col min="1" max="1" width="2.140625" style="135" customWidth="1"/>
    <col min="2" max="2" width="35.85546875" style="135" customWidth="1"/>
    <col min="3" max="3" width="155.7109375" style="135" customWidth="1"/>
    <col min="4" max="4" width="10.140625" style="135" bestFit="1" customWidth="1"/>
    <col min="5" max="16384" width="9.140625" style="135"/>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136" t="s">
        <v>94</v>
      </c>
    </row>
    <row r="6" spans="2:3" x14ac:dyDescent="0.3">
      <c r="B6" s="95" t="s">
        <v>213</v>
      </c>
      <c r="C6" s="136" t="s">
        <v>214</v>
      </c>
    </row>
    <row r="7" spans="2:3" ht="56.25" customHeight="1" x14ac:dyDescent="0.3">
      <c r="B7" s="96" t="s">
        <v>254</v>
      </c>
      <c r="C7" s="136" t="s">
        <v>285</v>
      </c>
    </row>
    <row r="8" spans="2:3" x14ac:dyDescent="0.3">
      <c r="B8" s="97" t="s">
        <v>255</v>
      </c>
      <c r="C8" s="136" t="s">
        <v>256</v>
      </c>
    </row>
    <row r="9" spans="2:3" ht="30" x14ac:dyDescent="0.3">
      <c r="B9" s="96" t="s">
        <v>220</v>
      </c>
      <c r="C9" s="136" t="s">
        <v>284</v>
      </c>
    </row>
    <row r="10" spans="2:3" x14ac:dyDescent="0.3">
      <c r="B10" s="97" t="s">
        <v>211</v>
      </c>
      <c r="C10" s="136" t="s">
        <v>212</v>
      </c>
    </row>
    <row r="12" spans="2:3" x14ac:dyDescent="0.3">
      <c r="B12" s="25" t="s">
        <v>24</v>
      </c>
    </row>
    <row r="13" spans="2:3" x14ac:dyDescent="0.3">
      <c r="B13" s="92" t="s">
        <v>25</v>
      </c>
    </row>
    <row r="14" spans="2:3" x14ac:dyDescent="0.3">
      <c r="B14" s="93" t="s">
        <v>213</v>
      </c>
    </row>
    <row r="15" spans="2:3" x14ac:dyDescent="0.3">
      <c r="B15" s="87" t="s">
        <v>219</v>
      </c>
    </row>
    <row r="16" spans="2:3" x14ac:dyDescent="0.3">
      <c r="B16" s="94" t="s">
        <v>215</v>
      </c>
    </row>
    <row r="17" spans="2:4" x14ac:dyDescent="0.3">
      <c r="B17" s="25"/>
    </row>
    <row r="18" spans="2:4" x14ac:dyDescent="0.3">
      <c r="B18" s="135" t="s">
        <v>64</v>
      </c>
    </row>
    <row r="19" spans="2:4" ht="19.5" customHeight="1" x14ac:dyDescent="0.3">
      <c r="B19" s="135" t="s">
        <v>216</v>
      </c>
    </row>
    <row r="20" spans="2:4" x14ac:dyDescent="0.3">
      <c r="B20" s="90" t="s">
        <v>221</v>
      </c>
    </row>
    <row r="21" spans="2:4" x14ac:dyDescent="0.3">
      <c r="B21" s="90" t="s">
        <v>222</v>
      </c>
    </row>
    <row r="22" spans="2:4" ht="25.5" customHeight="1" x14ac:dyDescent="0.3">
      <c r="B22" s="89" t="s">
        <v>96</v>
      </c>
    </row>
    <row r="23" spans="2:4" ht="10.5" customHeight="1" x14ac:dyDescent="0.3"/>
    <row r="24" spans="2:4" ht="24.75" customHeight="1" x14ac:dyDescent="0.3">
      <c r="B24" s="90" t="s">
        <v>217</v>
      </c>
      <c r="C24" s="90"/>
      <c r="D24" s="90"/>
    </row>
    <row r="25" spans="2:4" ht="26.25" customHeight="1" x14ac:dyDescent="0.3">
      <c r="B25" s="90" t="s">
        <v>264</v>
      </c>
      <c r="C25" s="90"/>
      <c r="D25" s="90"/>
    </row>
    <row r="26" spans="2:4" ht="32.25" customHeight="1" x14ac:dyDescent="0.3">
      <c r="B26" s="181" t="s">
        <v>218</v>
      </c>
      <c r="C26" s="181"/>
      <c r="D26" s="181"/>
    </row>
    <row r="28" spans="2:4" x14ac:dyDescent="0.3">
      <c r="B28" s="135" t="s">
        <v>95</v>
      </c>
    </row>
    <row r="32" spans="2:4" x14ac:dyDescent="0.3">
      <c r="B32" s="25"/>
    </row>
    <row r="33" spans="2:2" x14ac:dyDescent="0.3">
      <c r="B33" s="91"/>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70" zoomScaleNormal="70" workbookViewId="0">
      <pane ySplit="3" topLeftCell="A4" activePane="bottomLeft" state="frozen"/>
      <selection pane="bottomLeft" activeCell="G28" sqref="G28"/>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289</v>
      </c>
      <c r="Z1" s="26" t="s">
        <v>29</v>
      </c>
    </row>
    <row r="2" spans="2:26" ht="15" customHeight="1" x14ac:dyDescent="0.3">
      <c r="B2" s="191" t="s">
        <v>313</v>
      </c>
      <c r="C2" s="192"/>
      <c r="D2" s="192"/>
      <c r="E2" s="192"/>
      <c r="F2" s="193"/>
      <c r="Z2" s="26" t="s">
        <v>79</v>
      </c>
    </row>
    <row r="3" spans="2:26" ht="24.75" customHeight="1" x14ac:dyDescent="0.3">
      <c r="B3" s="194"/>
      <c r="C3" s="195"/>
      <c r="D3" s="195"/>
      <c r="E3" s="195"/>
      <c r="F3" s="196"/>
    </row>
    <row r="4" spans="2:26" ht="18" customHeight="1" x14ac:dyDescent="0.3">
      <c r="B4" s="25" t="s">
        <v>78</v>
      </c>
      <c r="C4" s="27"/>
      <c r="D4" s="27"/>
      <c r="E4" s="27"/>
      <c r="F4" s="27"/>
    </row>
    <row r="5" spans="2:26" ht="24.75" customHeight="1" x14ac:dyDescent="0.3">
      <c r="B5" s="197"/>
      <c r="C5" s="198"/>
      <c r="D5" s="198"/>
      <c r="E5" s="198"/>
      <c r="F5" s="199"/>
    </row>
    <row r="6" spans="2:26" ht="13.5" customHeight="1" x14ac:dyDescent="0.3">
      <c r="B6" s="27"/>
      <c r="C6" s="27"/>
      <c r="D6" s="27"/>
      <c r="E6" s="27"/>
      <c r="F6" s="27"/>
    </row>
    <row r="7" spans="2:26" x14ac:dyDescent="0.3">
      <c r="B7" s="25" t="s">
        <v>48</v>
      </c>
      <c r="C7" s="135"/>
      <c r="D7" s="135"/>
      <c r="E7" s="135"/>
      <c r="F7" s="135"/>
    </row>
    <row r="8" spans="2:26" x14ac:dyDescent="0.3">
      <c r="B8" s="184" t="s">
        <v>27</v>
      </c>
      <c r="C8" s="185"/>
      <c r="D8" s="182" t="s">
        <v>30</v>
      </c>
      <c r="E8" s="182"/>
      <c r="F8" s="182"/>
    </row>
    <row r="9" spans="2:26" ht="22.5" customHeight="1" x14ac:dyDescent="0.3">
      <c r="B9" s="186" t="s">
        <v>254</v>
      </c>
      <c r="C9" s="187"/>
      <c r="D9" s="183" t="s">
        <v>306</v>
      </c>
      <c r="E9" s="183"/>
      <c r="F9" s="183"/>
    </row>
    <row r="10" spans="2:26" ht="22.5" customHeight="1" x14ac:dyDescent="0.3">
      <c r="B10" s="188" t="s">
        <v>305</v>
      </c>
      <c r="C10" s="189"/>
      <c r="D10" s="183" t="s">
        <v>307</v>
      </c>
      <c r="E10" s="183"/>
      <c r="F10" s="183"/>
    </row>
    <row r="11" spans="2:26" ht="22.5" customHeight="1" x14ac:dyDescent="0.3">
      <c r="B11" s="188"/>
      <c r="C11" s="189"/>
      <c r="D11" s="183"/>
      <c r="E11" s="183"/>
      <c r="F11" s="183"/>
    </row>
    <row r="12" spans="2:26" ht="22.5" customHeight="1" x14ac:dyDescent="0.3">
      <c r="B12" s="188"/>
      <c r="C12" s="189"/>
      <c r="D12" s="183"/>
      <c r="E12" s="183"/>
      <c r="F12" s="183"/>
    </row>
    <row r="13" spans="2:26" ht="22.5" customHeight="1" x14ac:dyDescent="0.3">
      <c r="B13" s="188"/>
      <c r="C13" s="189"/>
      <c r="D13" s="190"/>
      <c r="E13" s="190"/>
      <c r="F13" s="190"/>
    </row>
    <row r="14" spans="2:26" ht="22.5" customHeight="1" x14ac:dyDescent="0.3">
      <c r="B14" s="188"/>
      <c r="C14" s="189"/>
      <c r="D14" s="190"/>
      <c r="E14" s="190"/>
      <c r="F14" s="190"/>
    </row>
    <row r="15" spans="2:26" ht="22.5" customHeight="1" x14ac:dyDescent="0.3">
      <c r="B15" s="188"/>
      <c r="C15" s="189"/>
      <c r="D15" s="190" t="s">
        <v>294</v>
      </c>
      <c r="E15" s="190"/>
      <c r="F15" s="190"/>
    </row>
    <row r="16" spans="2:26" ht="22.5" customHeight="1" x14ac:dyDescent="0.3">
      <c r="B16" s="188"/>
      <c r="C16" s="189"/>
      <c r="D16" s="190"/>
      <c r="E16" s="190"/>
      <c r="F16" s="190"/>
    </row>
    <row r="17" spans="2:11" ht="22.5" customHeight="1" x14ac:dyDescent="0.3">
      <c r="B17" s="188"/>
      <c r="C17" s="189"/>
      <c r="D17" s="190"/>
      <c r="E17" s="190"/>
      <c r="F17" s="190"/>
    </row>
    <row r="18" spans="2:11" ht="22.5" customHeight="1" x14ac:dyDescent="0.3">
      <c r="B18" s="188"/>
      <c r="C18" s="189"/>
      <c r="D18" s="190"/>
      <c r="E18" s="190"/>
      <c r="F18" s="190"/>
    </row>
    <row r="19" spans="2:11" ht="22.5" customHeight="1" x14ac:dyDescent="0.3">
      <c r="B19" s="188"/>
      <c r="C19" s="189"/>
      <c r="D19" s="190"/>
      <c r="E19" s="190"/>
      <c r="F19" s="190"/>
    </row>
    <row r="20" spans="2:11" ht="22.5" customHeight="1" x14ac:dyDescent="0.3">
      <c r="B20" s="188"/>
      <c r="C20" s="189"/>
      <c r="D20" s="190"/>
      <c r="E20" s="190"/>
      <c r="F20" s="190"/>
    </row>
    <row r="21" spans="2:11" ht="22.5" customHeight="1" x14ac:dyDescent="0.3">
      <c r="B21" s="188"/>
      <c r="C21" s="189"/>
      <c r="D21" s="190"/>
      <c r="E21" s="190"/>
      <c r="F21" s="190"/>
    </row>
    <row r="22" spans="2:11" ht="22.5" customHeight="1" x14ac:dyDescent="0.3">
      <c r="B22" s="188"/>
      <c r="C22" s="189"/>
      <c r="D22" s="190"/>
      <c r="E22" s="190"/>
      <c r="F22" s="190"/>
    </row>
    <row r="23" spans="2:11" ht="22.5" customHeight="1" x14ac:dyDescent="0.3">
      <c r="B23" s="188"/>
      <c r="C23" s="189"/>
      <c r="D23" s="190"/>
      <c r="E23" s="190"/>
      <c r="F23" s="190"/>
    </row>
    <row r="24" spans="2:11" ht="12.75" customHeight="1" x14ac:dyDescent="0.3">
      <c r="B24" s="28"/>
      <c r="C24" s="28"/>
      <c r="D24" s="29"/>
      <c r="E24" s="29"/>
      <c r="F24" s="29"/>
    </row>
    <row r="25" spans="2:11" x14ac:dyDescent="0.3">
      <c r="B25" s="25" t="s">
        <v>49</v>
      </c>
      <c r="C25" s="135"/>
      <c r="D25" s="135"/>
      <c r="E25" s="135"/>
      <c r="F25" s="135"/>
    </row>
    <row r="26" spans="2:11" ht="38.25" customHeight="1" x14ac:dyDescent="0.3">
      <c r="B26" s="201" t="s">
        <v>47</v>
      </c>
      <c r="C26" s="203" t="s">
        <v>27</v>
      </c>
      <c r="D26" s="203" t="s">
        <v>28</v>
      </c>
      <c r="E26" s="203" t="s">
        <v>30</v>
      </c>
      <c r="F26" s="201" t="s">
        <v>295</v>
      </c>
      <c r="G26" s="200" t="s">
        <v>98</v>
      </c>
      <c r="H26" s="200"/>
      <c r="I26" s="200"/>
      <c r="J26" s="200"/>
      <c r="K26" s="200"/>
    </row>
    <row r="27" spans="2:11" ht="36" customHeight="1" x14ac:dyDescent="0.3">
      <c r="B27" s="202"/>
      <c r="C27" s="204"/>
      <c r="D27" s="204"/>
      <c r="E27" s="204"/>
      <c r="F27" s="202"/>
      <c r="G27" s="63" t="s">
        <v>99</v>
      </c>
      <c r="H27" s="63" t="s">
        <v>100</v>
      </c>
      <c r="I27" s="63" t="s">
        <v>101</v>
      </c>
      <c r="J27" s="63" t="s">
        <v>102</v>
      </c>
      <c r="K27" s="63" t="s">
        <v>103</v>
      </c>
    </row>
    <row r="28" spans="2:11" ht="27.75" customHeight="1" x14ac:dyDescent="0.3">
      <c r="B28" s="30">
        <v>1</v>
      </c>
      <c r="C28" s="136" t="s">
        <v>305</v>
      </c>
      <c r="D28" s="30" t="s">
        <v>29</v>
      </c>
      <c r="E28" s="136"/>
      <c r="F28" s="30"/>
      <c r="G28" s="64">
        <f>'Option 1'!$C$4</f>
        <v>0.51077386936938729</v>
      </c>
      <c r="H28" s="64">
        <f>'Option 1'!$C$5</f>
        <v>0.81831360690957022</v>
      </c>
      <c r="I28" s="64">
        <f>'Option 1'!$C$6</f>
        <v>1.0344956932375353</v>
      </c>
      <c r="J28" s="64">
        <f>'Option 1'!C7</f>
        <v>1.2497091727566887</v>
      </c>
      <c r="K28" s="65"/>
    </row>
    <row r="29" spans="2:11" ht="27.75" customHeight="1" x14ac:dyDescent="0.3">
      <c r="B29" s="30">
        <v>2</v>
      </c>
      <c r="C29" s="136"/>
      <c r="D29" s="30"/>
      <c r="E29" s="136"/>
      <c r="F29" s="30"/>
      <c r="G29" s="137"/>
      <c r="H29" s="137"/>
      <c r="I29" s="137"/>
      <c r="J29" s="137"/>
      <c r="K29" s="65"/>
    </row>
    <row r="30" spans="2:11" ht="27.75" customHeight="1" x14ac:dyDescent="0.3">
      <c r="B30" s="30">
        <v>3</v>
      </c>
      <c r="C30" s="136"/>
      <c r="D30" s="30"/>
      <c r="E30" s="136"/>
      <c r="F30" s="30"/>
      <c r="G30" s="137"/>
      <c r="H30" s="137"/>
      <c r="I30" s="137"/>
      <c r="J30" s="137"/>
      <c r="K30" s="30"/>
    </row>
    <row r="31" spans="2:11" ht="27.75" customHeight="1" x14ac:dyDescent="0.3">
      <c r="B31" s="30">
        <v>4</v>
      </c>
      <c r="C31" s="30"/>
      <c r="D31" s="30"/>
      <c r="E31" s="31"/>
      <c r="F31" s="30"/>
      <c r="G31" s="64"/>
      <c r="H31" s="64"/>
      <c r="I31" s="64"/>
      <c r="J31" s="64"/>
      <c r="K31" s="30"/>
    </row>
    <row r="32" spans="2:11" ht="27.75" customHeight="1" x14ac:dyDescent="0.3">
      <c r="B32" s="30">
        <v>5</v>
      </c>
      <c r="C32" s="30"/>
      <c r="D32" s="30"/>
      <c r="E32" s="31"/>
      <c r="F32" s="30"/>
      <c r="G32" s="64"/>
      <c r="H32" s="64"/>
      <c r="I32" s="64"/>
      <c r="J32" s="64"/>
      <c r="K32" s="30"/>
    </row>
    <row r="37" spans="2:2" x14ac:dyDescent="0.3">
      <c r="B37" s="2" t="s">
        <v>104</v>
      </c>
    </row>
  </sheetData>
  <sheetProtection password="CD26" sheet="1" objects="1" scenarios="1" selectLockedCells="1" selectUnlockedCells="1"/>
  <mergeCells count="4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D8:F8"/>
    <mergeCell ref="D9:F9"/>
    <mergeCell ref="D10:F10"/>
    <mergeCell ref="D11:F11"/>
    <mergeCell ref="B8:C8"/>
    <mergeCell ref="B9:C9"/>
    <mergeCell ref="B10:C10"/>
    <mergeCell ref="B11:C11"/>
  </mergeCells>
  <conditionalFormatting sqref="B28:F28">
    <cfRule type="expression" dxfId="16" priority="17">
      <formula>$D28="adopted"</formula>
    </cfRule>
  </conditionalFormatting>
  <conditionalFormatting sqref="B29:F32">
    <cfRule type="expression" dxfId="15" priority="16">
      <formula>$D29="adopted"</formula>
    </cfRule>
  </conditionalFormatting>
  <conditionalFormatting sqref="D29:D32">
    <cfRule type="expression" dxfId="14" priority="15">
      <formula>$D29="adopted"</formula>
    </cfRule>
  </conditionalFormatting>
  <conditionalFormatting sqref="G28:K29 G30:J30">
    <cfRule type="expression" dxfId="13" priority="14">
      <formula>$D28="adopted"</formula>
    </cfRule>
  </conditionalFormatting>
  <conditionalFormatting sqref="G29:K32">
    <cfRule type="expression" dxfId="12" priority="13">
      <formula>$D29="adopted"</formula>
    </cfRule>
  </conditionalFormatting>
  <conditionalFormatting sqref="G29:J32">
    <cfRule type="expression" dxfId="11" priority="12">
      <formula>$D29="adopted"</formula>
    </cfRule>
  </conditionalFormatting>
  <conditionalFormatting sqref="G30:J30">
    <cfRule type="expression" dxfId="10" priority="11">
      <formula>$D30="adopted"</formula>
    </cfRule>
  </conditionalFormatting>
  <conditionalFormatting sqref="G31:J31">
    <cfRule type="expression" dxfId="9" priority="10">
      <formula>$D31="adopted"</formula>
    </cfRule>
  </conditionalFormatting>
  <conditionalFormatting sqref="G32:J32">
    <cfRule type="expression" dxfId="8" priority="9">
      <formula>$D32="adopted"</formula>
    </cfRule>
  </conditionalFormatting>
  <conditionalFormatting sqref="G29:J32">
    <cfRule type="expression" dxfId="7" priority="8">
      <formula>$D29="adopted"</formula>
    </cfRule>
  </conditionalFormatting>
  <conditionalFormatting sqref="C29">
    <cfRule type="expression" dxfId="6" priority="7">
      <formula>$D29="adopted"</formula>
    </cfRule>
  </conditionalFormatting>
  <conditionalFormatting sqref="C30">
    <cfRule type="expression" dxfId="5" priority="6">
      <formula>$D30="adopted"</formula>
    </cfRule>
  </conditionalFormatting>
  <conditionalFormatting sqref="G29:J30">
    <cfRule type="expression" dxfId="4" priority="5">
      <formula>$D29="adopted"</formula>
    </cfRule>
  </conditionalFormatting>
  <conditionalFormatting sqref="G30:J30">
    <cfRule type="expression" dxfId="3" priority="4">
      <formula>$D30="adopted"</formula>
    </cfRule>
  </conditionalFormatting>
  <conditionalFormatting sqref="B28:F28 C29:C30 E29:F29 F30">
    <cfRule type="expression" dxfId="2" priority="3">
      <formula>$D28="adopted"</formula>
    </cfRule>
  </conditionalFormatting>
  <conditionalFormatting sqref="B29:F30">
    <cfRule type="expression" dxfId="1" priority="2">
      <formula>$D29="adopted"</formula>
    </cfRule>
  </conditionalFormatting>
  <conditionalFormatting sqref="D29:D30">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sqref="A1:XFD1048576"/>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134">
        <v>4.2799999999999998E-2</v>
      </c>
      <c r="D3" s="176" t="s">
        <v>247</v>
      </c>
      <c r="E3" s="21"/>
      <c r="F3" s="76"/>
      <c r="G3" s="123" t="s">
        <v>259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x14ac:dyDescent="0.3">
      <c r="A4" s="21"/>
      <c r="B4" s="22" t="s">
        <v>9</v>
      </c>
      <c r="C4" s="23">
        <v>3.5000000000000003E-2</v>
      </c>
      <c r="D4" s="21"/>
      <c r="E4" s="21"/>
      <c r="F4" s="4" t="s">
        <v>335</v>
      </c>
      <c r="G4" s="4"/>
      <c r="H4" s="77">
        <v>5.94</v>
      </c>
      <c r="I4" s="77">
        <v>5.91</v>
      </c>
      <c r="J4" s="77">
        <v>5.89</v>
      </c>
      <c r="K4" s="77">
        <v>6.12</v>
      </c>
      <c r="L4" s="77">
        <v>6.35</v>
      </c>
      <c r="M4" s="77">
        <v>6.59</v>
      </c>
      <c r="N4" s="77">
        <v>13.78</v>
      </c>
      <c r="O4" s="77">
        <v>20.96</v>
      </c>
      <c r="P4" s="77">
        <v>28.15</v>
      </c>
      <c r="Q4" s="77">
        <v>35.33</v>
      </c>
      <c r="R4" s="77">
        <v>42.52</v>
      </c>
      <c r="S4" s="77">
        <v>49.71</v>
      </c>
      <c r="T4" s="77">
        <v>56.89</v>
      </c>
      <c r="U4" s="77">
        <v>64.08</v>
      </c>
      <c r="V4" s="77">
        <v>71.260000000000005</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0" t="s">
        <v>262</v>
      </c>
      <c r="G5" s="38"/>
      <c r="H5" s="77">
        <f>H4*$C$9</f>
        <v>5.6020923808300136</v>
      </c>
      <c r="I5" s="77">
        <f t="shared" ref="I5:V5" si="0">I4*$C$9</f>
        <v>5.5737989849672358</v>
      </c>
      <c r="J5" s="77">
        <f t="shared" si="0"/>
        <v>5.5549367210587164</v>
      </c>
      <c r="K5" s="77">
        <f t="shared" si="0"/>
        <v>5.7718527560066804</v>
      </c>
      <c r="L5" s="77">
        <f t="shared" si="0"/>
        <v>5.9887687909546434</v>
      </c>
      <c r="M5" s="77">
        <f t="shared" si="0"/>
        <v>6.2151159578568667</v>
      </c>
      <c r="N5" s="77">
        <f t="shared" si="0"/>
        <v>12.996099832969289</v>
      </c>
      <c r="O5" s="77">
        <f t="shared" si="0"/>
        <v>19.767652576127457</v>
      </c>
      <c r="P5" s="77">
        <f t="shared" si="0"/>
        <v>26.548636451239876</v>
      </c>
      <c r="Q5" s="77">
        <f t="shared" si="0"/>
        <v>33.32018919439804</v>
      </c>
      <c r="R5" s="77">
        <f t="shared" si="0"/>
        <v>40.101173069510473</v>
      </c>
      <c r="S5" s="77">
        <f t="shared" si="0"/>
        <v>46.882156944622892</v>
      </c>
      <c r="T5" s="77">
        <f t="shared" si="0"/>
        <v>53.653709687781053</v>
      </c>
      <c r="U5" s="77">
        <f t="shared" si="0"/>
        <v>60.434693562893479</v>
      </c>
      <c r="V5" s="77">
        <f t="shared" si="0"/>
        <v>67.206246306051654</v>
      </c>
      <c r="W5" s="77">
        <f t="shared" ref="W5:BG5" si="1">W4*$D$22</f>
        <v>87.509327740368704</v>
      </c>
      <c r="X5" s="77">
        <f t="shared" si="1"/>
        <v>95.071862236449945</v>
      </c>
      <c r="Y5" s="77">
        <f t="shared" si="1"/>
        <v>102.63439673253119</v>
      </c>
      <c r="Z5" s="77">
        <f t="shared" si="1"/>
        <v>110.19693122861243</v>
      </c>
      <c r="AA5" s="77">
        <f t="shared" si="1"/>
        <v>117.75946572469368</v>
      </c>
      <c r="AB5" s="77">
        <f t="shared" si="1"/>
        <v>125.32200022077492</v>
      </c>
      <c r="AC5" s="77">
        <f t="shared" si="1"/>
        <v>131.80417264598742</v>
      </c>
      <c r="AD5" s="77">
        <f t="shared" si="1"/>
        <v>139.36670714206866</v>
      </c>
      <c r="AE5" s="77">
        <f t="shared" si="1"/>
        <v>146.9292416381499</v>
      </c>
      <c r="AF5" s="77">
        <f t="shared" si="1"/>
        <v>154.49177613423115</v>
      </c>
      <c r="AG5" s="77">
        <f t="shared" si="1"/>
        <v>162.05431063031241</v>
      </c>
      <c r="AH5" s="77">
        <f t="shared" si="1"/>
        <v>169.61684512639366</v>
      </c>
      <c r="AI5" s="77">
        <f t="shared" si="1"/>
        <v>177.1793796224749</v>
      </c>
      <c r="AJ5" s="77">
        <f t="shared" si="1"/>
        <v>184.74191411855614</v>
      </c>
      <c r="AK5" s="77">
        <f t="shared" si="1"/>
        <v>192.30444861463738</v>
      </c>
      <c r="AL5" s="77">
        <f t="shared" si="1"/>
        <v>198.78662103984988</v>
      </c>
      <c r="AM5" s="77">
        <f t="shared" si="1"/>
        <v>206.34915553593112</v>
      </c>
      <c r="AN5" s="77">
        <f t="shared" si="1"/>
        <v>213.91169003201236</v>
      </c>
      <c r="AO5" s="77">
        <f t="shared" si="1"/>
        <v>221.47422452809363</v>
      </c>
      <c r="AP5" s="77">
        <f t="shared" si="1"/>
        <v>229.03675902417487</v>
      </c>
      <c r="AQ5" s="77">
        <f t="shared" si="1"/>
        <v>237.67965559112486</v>
      </c>
      <c r="AR5" s="77">
        <f t="shared" si="1"/>
        <v>245.2421900872061</v>
      </c>
      <c r="AS5" s="77">
        <f t="shared" si="1"/>
        <v>252.80472458328734</v>
      </c>
      <c r="AT5" s="77">
        <f t="shared" si="1"/>
        <v>260.36725907936858</v>
      </c>
      <c r="AU5" s="77">
        <f t="shared" si="1"/>
        <v>267.92979357544982</v>
      </c>
      <c r="AV5" s="77">
        <f t="shared" si="1"/>
        <v>276.57269014239984</v>
      </c>
      <c r="AW5" s="77">
        <f t="shared" si="1"/>
        <v>283.0548625676123</v>
      </c>
      <c r="AX5" s="77">
        <f t="shared" si="1"/>
        <v>290.6173970636936</v>
      </c>
      <c r="AY5" s="77">
        <f t="shared" si="1"/>
        <v>298.17993155977484</v>
      </c>
      <c r="AZ5" s="77">
        <f t="shared" si="1"/>
        <v>304.66210398498731</v>
      </c>
      <c r="BA5" s="77">
        <f t="shared" si="1"/>
        <v>310.06391433933106</v>
      </c>
      <c r="BB5" s="77">
        <f t="shared" si="1"/>
        <v>315.46572469367482</v>
      </c>
      <c r="BC5" s="77">
        <f t="shared" si="1"/>
        <v>320.86753504801857</v>
      </c>
      <c r="BD5" s="77">
        <f t="shared" si="1"/>
        <v>325.18898333149355</v>
      </c>
      <c r="BE5" s="77">
        <f t="shared" si="1"/>
        <v>329.51043161496858</v>
      </c>
      <c r="BF5" s="77">
        <f t="shared" si="1"/>
        <v>333.83187989844356</v>
      </c>
      <c r="BG5" s="77">
        <f t="shared" si="1"/>
        <v>337.07296611104982</v>
      </c>
    </row>
    <row r="6" spans="1:59" x14ac:dyDescent="0.3">
      <c r="A6" s="21"/>
      <c r="B6" s="22" t="s">
        <v>65</v>
      </c>
      <c r="C6" s="23">
        <v>1.4999999999999999E-2</v>
      </c>
      <c r="D6" s="21"/>
      <c r="E6" s="21"/>
      <c r="F6" s="50" t="s">
        <v>199</v>
      </c>
      <c r="G6" s="49">
        <v>37.006975860850567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0" t="s">
        <v>202</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0" t="s">
        <v>200</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141" t="s">
        <v>336</v>
      </c>
      <c r="C9" s="177">
        <v>0.9431131954259282</v>
      </c>
      <c r="D9" s="21"/>
      <c r="E9" s="22"/>
      <c r="F9" s="50" t="s">
        <v>260</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0" t="s">
        <v>261</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0" t="s">
        <v>201</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x14ac:dyDescent="0.3">
      <c r="A12" s="21"/>
      <c r="B12" s="21" t="s">
        <v>71</v>
      </c>
      <c r="C12" s="21"/>
      <c r="D12" s="21"/>
      <c r="E12" s="21"/>
      <c r="F12" s="50" t="s">
        <v>337</v>
      </c>
      <c r="G12" s="105"/>
      <c r="H12" s="106">
        <v>0.44932000000000005</v>
      </c>
      <c r="I12" s="106">
        <v>0.43639882352941178</v>
      </c>
      <c r="J12" s="106">
        <v>0.42347764705882357</v>
      </c>
      <c r="K12" s="106">
        <v>0.4105564705882353</v>
      </c>
      <c r="L12" s="106">
        <v>0.39763529411764703</v>
      </c>
      <c r="M12" s="106">
        <v>0.38471411764705882</v>
      </c>
      <c r="N12" s="106">
        <v>0.37179294117647055</v>
      </c>
      <c r="O12" s="106">
        <v>0.35887176470588228</v>
      </c>
      <c r="P12" s="106">
        <v>0.34595058823529407</v>
      </c>
      <c r="Q12" s="106">
        <v>0.3330294117647058</v>
      </c>
      <c r="R12" s="106">
        <v>0.32010823529411753</v>
      </c>
      <c r="S12" s="106">
        <v>0.30718705882352931</v>
      </c>
      <c r="T12" s="106">
        <v>0.29426588235294104</v>
      </c>
      <c r="U12" s="106">
        <v>0.28134470588235277</v>
      </c>
      <c r="V12" s="106">
        <v>0.26842352941176456</v>
      </c>
      <c r="W12" s="106">
        <v>0.25550235294117629</v>
      </c>
      <c r="X12" s="106">
        <v>0.24258117647058805</v>
      </c>
      <c r="Y12" s="106">
        <v>0.22965999999999981</v>
      </c>
      <c r="Z12" s="106">
        <v>0.21673882352941154</v>
      </c>
      <c r="AA12" s="106">
        <v>0.2038176470588233</v>
      </c>
      <c r="AB12" s="106">
        <v>0.19089647058823506</v>
      </c>
      <c r="AC12" s="106">
        <v>0.17797529411764679</v>
      </c>
      <c r="AD12" s="106">
        <v>0.16505411764705855</v>
      </c>
      <c r="AE12" s="106">
        <v>0.1521329411764703</v>
      </c>
      <c r="AF12" s="106">
        <v>0.13921176470588204</v>
      </c>
      <c r="AG12" s="106">
        <v>0.12629058823529382</v>
      </c>
      <c r="AH12" s="106">
        <v>0.11336941176470558</v>
      </c>
      <c r="AI12" s="106">
        <v>0.10044823529411734</v>
      </c>
      <c r="AJ12" s="106">
        <v>8.7527058823529097E-2</v>
      </c>
      <c r="AK12" s="106">
        <v>7.4605882352940869E-2</v>
      </c>
      <c r="AL12" s="106">
        <v>6.1684705882352628E-2</v>
      </c>
      <c r="AM12" s="106">
        <v>4.8763529411764393E-2</v>
      </c>
      <c r="AN12" s="106">
        <v>3.5842352941176159E-2</v>
      </c>
      <c r="AO12" s="106">
        <v>2.2921176470587924E-2</v>
      </c>
      <c r="AP12" s="106">
        <v>9.999999999999688E-3</v>
      </c>
      <c r="AQ12" s="106">
        <v>0.01</v>
      </c>
      <c r="AR12" s="106">
        <v>0.01</v>
      </c>
      <c r="AS12" s="106">
        <v>0.01</v>
      </c>
      <c r="AT12" s="106">
        <v>0.01</v>
      </c>
      <c r="AU12" s="106">
        <v>0.01</v>
      </c>
      <c r="AV12" s="106">
        <v>0.01</v>
      </c>
      <c r="AW12" s="106">
        <v>0.01</v>
      </c>
      <c r="AX12" s="106">
        <v>0.01</v>
      </c>
      <c r="AY12" s="106">
        <v>0.01</v>
      </c>
      <c r="AZ12" s="106">
        <v>0.01</v>
      </c>
      <c r="BA12" s="106">
        <v>0.01</v>
      </c>
      <c r="BB12" s="106">
        <v>0.01</v>
      </c>
      <c r="BC12" s="106">
        <v>0.01</v>
      </c>
      <c r="BD12" s="106">
        <v>0.01</v>
      </c>
      <c r="BE12" s="106">
        <v>0.01</v>
      </c>
      <c r="BF12" s="106">
        <v>0.01</v>
      </c>
      <c r="BG12" s="106">
        <v>0.01</v>
      </c>
    </row>
    <row r="13" spans="1:59" x14ac:dyDescent="0.3">
      <c r="A13" s="21"/>
      <c r="B13" s="205" t="s">
        <v>73</v>
      </c>
      <c r="C13" s="206"/>
      <c r="D13" s="122" t="s">
        <v>275</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x14ac:dyDescent="0.35">
      <c r="A14" s="21"/>
      <c r="B14" s="207"/>
      <c r="C14" s="208"/>
      <c r="D14" s="42" t="s">
        <v>105</v>
      </c>
      <c r="E14" s="21"/>
      <c r="F14" s="66"/>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x14ac:dyDescent="0.35">
      <c r="A15" s="21"/>
      <c r="B15" s="209" t="s">
        <v>276</v>
      </c>
      <c r="C15" s="41" t="s">
        <v>269</v>
      </c>
      <c r="D15" s="121">
        <v>1.3408686121386491</v>
      </c>
      <c r="E15" s="21"/>
      <c r="F15" s="69"/>
      <c r="G15" s="38"/>
      <c r="H15" s="38"/>
      <c r="I15" s="75"/>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x14ac:dyDescent="0.35">
      <c r="A16" s="21"/>
      <c r="B16" s="209"/>
      <c r="C16" s="41" t="s">
        <v>270</v>
      </c>
      <c r="D16" s="121">
        <v>1.3004251926654264</v>
      </c>
      <c r="E16" s="82"/>
      <c r="F16" s="70" t="s">
        <v>152</v>
      </c>
      <c r="G16" s="38"/>
      <c r="H16" s="38"/>
      <c r="I16" s="75" t="s">
        <v>277</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x14ac:dyDescent="0.35">
      <c r="A17" s="21"/>
      <c r="B17" s="209"/>
      <c r="C17" s="41" t="s">
        <v>271</v>
      </c>
      <c r="D17" s="121">
        <v>1.2670349113192076</v>
      </c>
      <c r="E17" s="82"/>
      <c r="F17" s="69"/>
      <c r="G17" s="71"/>
      <c r="H17" s="71"/>
      <c r="I17" s="78"/>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209"/>
      <c r="C18" s="41" t="s">
        <v>272</v>
      </c>
      <c r="D18" s="121">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09"/>
      <c r="C19" s="41" t="s">
        <v>273</v>
      </c>
      <c r="D19" s="121">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09"/>
      <c r="C20" s="41" t="s">
        <v>274</v>
      </c>
      <c r="D20" s="121">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09"/>
      <c r="C21" s="41" t="s">
        <v>240</v>
      </c>
      <c r="D21" s="121">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09"/>
      <c r="C22" s="41" t="s">
        <v>241</v>
      </c>
      <c r="D22" s="121">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09"/>
      <c r="C23" s="41" t="s">
        <v>72</v>
      </c>
      <c r="D23" s="121">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09"/>
      <c r="C24" s="41" t="s">
        <v>105</v>
      </c>
      <c r="D24" s="121">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78"/>
    </row>
    <row r="28" spans="1:59" x14ac:dyDescent="0.3">
      <c r="E28" s="73"/>
    </row>
    <row r="32" spans="1:59" x14ac:dyDescent="0.3">
      <c r="H32" s="72"/>
    </row>
    <row r="33" spans="2:4" ht="47.25" customHeight="1" x14ac:dyDescent="0.3">
      <c r="D33" s="104"/>
    </row>
    <row r="34" spans="2:4" x14ac:dyDescent="0.3">
      <c r="B34" s="107"/>
    </row>
    <row r="35" spans="2:4" x14ac:dyDescent="0.3">
      <c r="B35" s="107"/>
      <c r="D35" s="72"/>
    </row>
    <row r="36" spans="2:4" x14ac:dyDescent="0.3">
      <c r="B36" s="107"/>
      <c r="D36" s="72"/>
    </row>
    <row r="37" spans="2:4" x14ac:dyDescent="0.3">
      <c r="D37" s="72"/>
    </row>
    <row r="38" spans="2:4" x14ac:dyDescent="0.3">
      <c r="D38" s="72"/>
    </row>
    <row r="39" spans="2:4" x14ac:dyDescent="0.3">
      <c r="D39" s="72"/>
    </row>
    <row r="40" spans="2:4" x14ac:dyDescent="0.3">
      <c r="D40" s="72"/>
    </row>
    <row r="41" spans="2:4" x14ac:dyDescent="0.3">
      <c r="D41" s="72"/>
    </row>
    <row r="42" spans="2:4" x14ac:dyDescent="0.3">
      <c r="D42" s="72"/>
    </row>
    <row r="43" spans="2:4" x14ac:dyDescent="0.3">
      <c r="D43" s="72"/>
    </row>
    <row r="44" spans="2:4" x14ac:dyDescent="0.3">
      <c r="D44" s="72"/>
    </row>
    <row r="45" spans="2:4" x14ac:dyDescent="0.3">
      <c r="D45" s="72"/>
    </row>
    <row r="46" spans="2:4" x14ac:dyDescent="0.3">
      <c r="D46" s="72"/>
    </row>
    <row r="47" spans="2:4" x14ac:dyDescent="0.3">
      <c r="D47" s="72"/>
    </row>
    <row r="48" spans="2:4" x14ac:dyDescent="0.3">
      <c r="D48" s="72"/>
    </row>
    <row r="49" spans="3:4" x14ac:dyDescent="0.3">
      <c r="D49" s="72"/>
    </row>
    <row r="50" spans="3:4" x14ac:dyDescent="0.3">
      <c r="D50" s="72"/>
    </row>
    <row r="51" spans="3:4" x14ac:dyDescent="0.3">
      <c r="D51" s="72"/>
    </row>
    <row r="52" spans="3:4" x14ac:dyDescent="0.3">
      <c r="D52" s="72"/>
    </row>
    <row r="53" spans="3:4" x14ac:dyDescent="0.3">
      <c r="D53" s="72"/>
    </row>
    <row r="54" spans="3:4" x14ac:dyDescent="0.3">
      <c r="D54" s="72"/>
    </row>
    <row r="55" spans="3:4" x14ac:dyDescent="0.3">
      <c r="D55" s="72"/>
    </row>
    <row r="56" spans="3:4" x14ac:dyDescent="0.3">
      <c r="C56" s="179"/>
      <c r="D56" s="72"/>
    </row>
    <row r="57" spans="3:4" x14ac:dyDescent="0.3">
      <c r="D57" s="72"/>
    </row>
    <row r="58" spans="3:4" x14ac:dyDescent="0.3">
      <c r="D58" s="72"/>
    </row>
    <row r="59" spans="3:4" x14ac:dyDescent="0.3">
      <c r="D59" s="72"/>
    </row>
    <row r="60" spans="3:4" x14ac:dyDescent="0.3">
      <c r="D60" s="72"/>
    </row>
    <row r="61" spans="3:4" x14ac:dyDescent="0.3">
      <c r="D61" s="72"/>
    </row>
    <row r="62" spans="3:4" x14ac:dyDescent="0.3">
      <c r="D62" s="72"/>
    </row>
    <row r="63" spans="3:4" x14ac:dyDescent="0.3">
      <c r="D63" s="72"/>
    </row>
    <row r="64" spans="3:4" x14ac:dyDescent="0.3">
      <c r="D64" s="72"/>
    </row>
    <row r="65" spans="4:4" x14ac:dyDescent="0.3">
      <c r="D65" s="72"/>
    </row>
    <row r="66" spans="4:4" x14ac:dyDescent="0.3">
      <c r="D66" s="72"/>
    </row>
    <row r="67" spans="4:4" x14ac:dyDescent="0.3">
      <c r="D67" s="72"/>
    </row>
    <row r="68" spans="4:4" x14ac:dyDescent="0.3">
      <c r="D68" s="72"/>
    </row>
    <row r="69" spans="4:4" x14ac:dyDescent="0.3">
      <c r="D69" s="72"/>
    </row>
    <row r="70" spans="4:4" x14ac:dyDescent="0.3">
      <c r="D70" s="72"/>
    </row>
    <row r="71" spans="4:4" x14ac:dyDescent="0.3">
      <c r="D71" s="72"/>
    </row>
    <row r="72" spans="4:4" x14ac:dyDescent="0.3">
      <c r="D72" s="72"/>
    </row>
    <row r="73" spans="4:4" x14ac:dyDescent="0.3">
      <c r="D73" s="72"/>
    </row>
    <row r="74" spans="4:4" x14ac:dyDescent="0.3">
      <c r="D74" s="72"/>
    </row>
    <row r="75" spans="4:4" x14ac:dyDescent="0.3">
      <c r="D75" s="72"/>
    </row>
    <row r="78" spans="4:4" x14ac:dyDescent="0.3">
      <c r="D78" s="180"/>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6" r:id="rId1" display="http://www.hse.gov.uk/risk/theory/alarpcheck.htm   "/>
  </hyperlinks>
  <pageMargins left="0.70866141732283472" right="0.70866141732283472" top="0.74803149606299213" bottom="0.74803149606299213" header="0.31496062992125984" footer="0.31496062992125984"/>
  <pageSetup paperSize="9" scale="1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90" zoomScaleNormal="90" zoomScaleSheetLayoutView="75" workbookViewId="0">
      <pane xSplit="2" ySplit="6" topLeftCell="C7" activePane="bottomRight" state="frozen"/>
      <selection activeCell="E44" sqref="E44"/>
      <selection pane="topRight" activeCell="E44" sqref="E44"/>
      <selection pane="bottomLeft" activeCell="E44" sqref="E44"/>
      <selection pane="bottomRight" activeCell="E8" sqref="E8"/>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85546875" style="4" bestFit="1" customWidth="1"/>
    <col min="8" max="8" width="10" style="4" bestFit="1" customWidth="1"/>
    <col min="9" max="9" width="9.85546875" style="4" customWidth="1"/>
    <col min="10" max="12" width="10"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292</v>
      </c>
      <c r="C1" s="3" t="s">
        <v>253</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214" t="s">
        <v>11</v>
      </c>
      <c r="B7" s="60" t="s">
        <v>171</v>
      </c>
      <c r="C7" s="59"/>
      <c r="D7" s="60" t="s">
        <v>39</v>
      </c>
      <c r="E7" s="61">
        <f>-1*'Workings baseline'!E12</f>
        <v>-9.7557577231474983</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0"/>
      <c r="AY7" s="60"/>
      <c r="AZ7" s="60"/>
      <c r="BA7" s="60"/>
      <c r="BB7" s="60"/>
      <c r="BC7" s="60"/>
      <c r="BD7" s="60"/>
    </row>
    <row r="8" spans="1:56" x14ac:dyDescent="0.3">
      <c r="A8" s="215"/>
      <c r="B8" s="60" t="s">
        <v>156</v>
      </c>
      <c r="C8" s="59"/>
      <c r="D8" s="60" t="s">
        <v>39</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0"/>
      <c r="AY8" s="60"/>
      <c r="AZ8" s="60"/>
      <c r="BA8" s="60"/>
      <c r="BB8" s="60"/>
      <c r="BC8" s="60"/>
      <c r="BD8" s="60"/>
    </row>
    <row r="9" spans="1:56" x14ac:dyDescent="0.3">
      <c r="A9" s="215"/>
      <c r="B9" s="60" t="s">
        <v>193</v>
      </c>
      <c r="C9" s="59"/>
      <c r="D9" s="60" t="s">
        <v>39</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0"/>
      <c r="AY9" s="60"/>
      <c r="AZ9" s="60"/>
      <c r="BA9" s="60"/>
      <c r="BB9" s="60"/>
      <c r="BC9" s="60"/>
      <c r="BD9" s="60"/>
    </row>
    <row r="10" spans="1:56" x14ac:dyDescent="0.3">
      <c r="A10" s="215"/>
      <c r="B10" s="60" t="s">
        <v>193</v>
      </c>
      <c r="C10" s="59"/>
      <c r="D10" s="60" t="s">
        <v>39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0"/>
      <c r="AY10" s="60"/>
      <c r="AZ10" s="60"/>
      <c r="BA10" s="60"/>
      <c r="BB10" s="60"/>
      <c r="BC10" s="60"/>
      <c r="BD10" s="60"/>
    </row>
    <row r="11" spans="1:56" x14ac:dyDescent="0.3">
      <c r="A11" s="215"/>
      <c r="B11" s="60" t="s">
        <v>193</v>
      </c>
      <c r="C11" s="59"/>
      <c r="D11" s="60" t="s">
        <v>39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0"/>
      <c r="AY11" s="60"/>
      <c r="AZ11" s="60"/>
      <c r="BA11" s="60"/>
      <c r="BB11" s="60"/>
      <c r="BC11" s="60"/>
      <c r="BD11" s="60"/>
    </row>
    <row r="12" spans="1:56" ht="15.75" thickBot="1" x14ac:dyDescent="0.35">
      <c r="A12" s="216"/>
      <c r="B12" s="119" t="s">
        <v>192</v>
      </c>
      <c r="C12" s="57"/>
      <c r="D12" s="120" t="s">
        <v>39</v>
      </c>
      <c r="E12" s="58">
        <f>SUM(E7:E11)</f>
        <v>-9.7557577231474983</v>
      </c>
      <c r="F12" s="58">
        <f t="shared" ref="F12:AW12" si="0">SUM(F7:F11)</f>
        <v>0</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x14ac:dyDescent="0.3">
      <c r="A13" s="210" t="s">
        <v>258</v>
      </c>
      <c r="B13" s="9" t="s">
        <v>35</v>
      </c>
      <c r="D13" s="4" t="s">
        <v>39</v>
      </c>
      <c r="E13" s="34">
        <f>'Fixed data'!$G$6*E29/1000000</f>
        <v>-0.1606939707431824</v>
      </c>
      <c r="F13" s="34">
        <f>'Fixed data'!$G$6*F29/1000000</f>
        <v>-0.1606939707431824</v>
      </c>
      <c r="G13" s="34">
        <f>'Fixed data'!$G$6*G29/1000000</f>
        <v>-0.1606939707431824</v>
      </c>
      <c r="H13" s="34">
        <f>'Fixed data'!$G$6*H29/1000000</f>
        <v>-0.1606939707431824</v>
      </c>
      <c r="I13" s="34">
        <f>'Fixed data'!$G$6*I29/1000000</f>
        <v>-0.1606939707431824</v>
      </c>
      <c r="J13" s="34">
        <f>'Fixed data'!$G$6*J29/1000000</f>
        <v>-0.1606939707431824</v>
      </c>
      <c r="K13" s="34">
        <f>'Fixed data'!$G$6*K29/1000000</f>
        <v>-0.1606939707431824</v>
      </c>
      <c r="L13" s="34">
        <f>'Fixed data'!$G$6*L29/1000000</f>
        <v>-0.1606939707431824</v>
      </c>
      <c r="M13" s="34">
        <f>'Fixed data'!$G$6*M29/1000000</f>
        <v>-0.1606939707431824</v>
      </c>
      <c r="N13" s="34">
        <f>'Fixed data'!$G$6*N29/1000000</f>
        <v>-0.1606939707431824</v>
      </c>
      <c r="O13" s="34">
        <f>'Fixed data'!$G$6*O29/1000000</f>
        <v>-0.1606939707431824</v>
      </c>
      <c r="P13" s="34">
        <f>'Fixed data'!$G$6*P29/1000000</f>
        <v>-0.1606939707431824</v>
      </c>
      <c r="Q13" s="34">
        <f>'Fixed data'!$G$6*Q29/1000000</f>
        <v>-0.1606939707431824</v>
      </c>
      <c r="R13" s="34">
        <f>'Fixed data'!$G$6*R29/1000000</f>
        <v>-0.1606939707431824</v>
      </c>
      <c r="S13" s="34">
        <f>'Fixed data'!$G$6*S29/1000000</f>
        <v>-0.1606939707431824</v>
      </c>
      <c r="T13" s="34">
        <f>'Fixed data'!$G$6*T29/1000000</f>
        <v>-0.1606939707431824</v>
      </c>
      <c r="U13" s="34">
        <f>'Fixed data'!$G$6*U29/1000000</f>
        <v>-0.1606939707431824</v>
      </c>
      <c r="V13" s="34">
        <f>'Fixed data'!$G$6*V29/1000000</f>
        <v>-0.1606939707431824</v>
      </c>
      <c r="W13" s="34">
        <f>'Fixed data'!$G$6*W29/1000000</f>
        <v>-0.1606939707431824</v>
      </c>
      <c r="X13" s="34">
        <f>'Fixed data'!$G$6*X29/1000000</f>
        <v>-0.1606939707431824</v>
      </c>
      <c r="Y13" s="34">
        <f>'Fixed data'!$G$6*Y29/1000000</f>
        <v>-0.1606939707431824</v>
      </c>
      <c r="Z13" s="34">
        <f>'Fixed data'!$G$6*Z29/1000000</f>
        <v>-0.1606939707431824</v>
      </c>
      <c r="AA13" s="34">
        <f>'Fixed data'!$G$6*AA29/1000000</f>
        <v>-0.1606939707431824</v>
      </c>
      <c r="AB13" s="34">
        <f>'Fixed data'!$G$6*AB29/1000000</f>
        <v>-0.1606939707431824</v>
      </c>
      <c r="AC13" s="34">
        <f>'Fixed data'!$G$6*AC29/1000000</f>
        <v>-0.1606939707431824</v>
      </c>
      <c r="AD13" s="34">
        <f>'Fixed data'!$G$6*AD29/1000000</f>
        <v>-0.1606939707431824</v>
      </c>
      <c r="AE13" s="34">
        <f>'Fixed data'!$G$6*AE29/1000000</f>
        <v>-0.1606939707431824</v>
      </c>
      <c r="AF13" s="34">
        <f>'Fixed data'!$G$6*AF29/1000000</f>
        <v>-0.1606939707431824</v>
      </c>
      <c r="AG13" s="34">
        <f>'Fixed data'!$G$6*AG29/1000000</f>
        <v>-0.1606939707431824</v>
      </c>
      <c r="AH13" s="34">
        <f>'Fixed data'!$G$6*AH29/1000000</f>
        <v>-0.1606939707431824</v>
      </c>
      <c r="AI13" s="34">
        <f>'Fixed data'!$G$6*AI29/1000000</f>
        <v>-0.1606939707431824</v>
      </c>
      <c r="AJ13" s="34">
        <f>'Fixed data'!$G$6*AJ29/1000000</f>
        <v>-0.1606939707431824</v>
      </c>
      <c r="AK13" s="34">
        <f>'Fixed data'!$G$6*AK29/1000000</f>
        <v>-0.1606939707431824</v>
      </c>
      <c r="AL13" s="34">
        <f>'Fixed data'!$G$6*AL29/1000000</f>
        <v>-0.1606939707431824</v>
      </c>
      <c r="AM13" s="34">
        <f>'Fixed data'!$G$6*AM29/1000000</f>
        <v>-0.1606939707431824</v>
      </c>
      <c r="AN13" s="34">
        <f>'Fixed data'!$G$6*AN29/1000000</f>
        <v>-0.1606939707431824</v>
      </c>
      <c r="AO13" s="34">
        <f>'Fixed data'!$G$6*AO29/1000000</f>
        <v>-0.1606939707431824</v>
      </c>
      <c r="AP13" s="34">
        <f>'Fixed data'!$G$6*AP29/1000000</f>
        <v>-0.1606939707431824</v>
      </c>
      <c r="AQ13" s="34">
        <f>'Fixed data'!$G$6*AQ29/1000000</f>
        <v>-0.1606939707431824</v>
      </c>
      <c r="AR13" s="34">
        <f>'Fixed data'!$G$6*AR29/1000000</f>
        <v>-0.1606939707431824</v>
      </c>
      <c r="AS13" s="34">
        <f>'Fixed data'!$G$6*AS29/1000000</f>
        <v>-0.1606939707431824</v>
      </c>
      <c r="AT13" s="34">
        <f>'Fixed data'!$G$6*AT29/1000000</f>
        <v>-0.1606939707431824</v>
      </c>
      <c r="AU13" s="34">
        <f>'Fixed data'!$G$6*AU29/1000000</f>
        <v>-0.1606939707431824</v>
      </c>
      <c r="AV13" s="34">
        <f>'Fixed data'!$G$6*AV29/1000000</f>
        <v>-0.1606939707431824</v>
      </c>
      <c r="AW13" s="34">
        <f>'Fixed data'!$G$6*AW29/1000000</f>
        <v>-0.1606939707431824</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x14ac:dyDescent="0.3">
      <c r="A14" s="211"/>
      <c r="B14" s="9" t="s">
        <v>197</v>
      </c>
      <c r="D14" s="4" t="s">
        <v>39</v>
      </c>
      <c r="E14" s="34">
        <f>E30*'Fixed data'!H$5/1000000</f>
        <v>-1.0930046306876228E-2</v>
      </c>
      <c r="F14" s="34">
        <f>F30*'Fixed data'!I$5/1000000</f>
        <v>-1.0562114196359428E-2</v>
      </c>
      <c r="G14" s="34">
        <f>G30*'Fixed data'!J$5/1000000</f>
        <v>-1.021469945213462E-2</v>
      </c>
      <c r="H14" s="34">
        <f>H30*'Fixed data'!K$5/1000000</f>
        <v>-1.0289733576797579E-2</v>
      </c>
      <c r="I14" s="34">
        <f>I30*'Fixed data'!L$5/1000000</f>
        <v>-1.0340426629723957E-2</v>
      </c>
      <c r="J14" s="34">
        <f>J30*'Fixed data'!M$5/1000000</f>
        <v>-1.0382533593605121E-2</v>
      </c>
      <c r="K14" s="34">
        <f>K30*'Fixed data'!N$5/1000000</f>
        <v>-2.0981192304061251E-2</v>
      </c>
      <c r="L14" s="34">
        <f>L30*'Fixed data'!O$5/1000000</f>
        <v>-3.0804231270658119E-2</v>
      </c>
      <c r="M14" s="34">
        <f>M30*'Fixed data'!P$5/1000000</f>
        <v>-3.9881572997578225E-2</v>
      </c>
      <c r="N14" s="34">
        <f>N30*'Fixed data'!Q$5/1000000</f>
        <v>-4.8184353288105865E-2</v>
      </c>
      <c r="O14" s="34">
        <f>O30*'Fixed data'!R$5/1000000</f>
        <v>-5.5740378031489943E-2</v>
      </c>
      <c r="P14" s="34">
        <f>P30*'Fixed data'!S$5/1000000</f>
        <v>-6.2535479706239294E-2</v>
      </c>
      <c r="Q14" s="34">
        <f>Q30*'Fixed data'!T$5/1000000</f>
        <v>-6.8557607405796389E-2</v>
      </c>
      <c r="R14" s="34">
        <f>R30*'Fixed data'!U$5/1000000</f>
        <v>-7.3831392097009729E-2</v>
      </c>
      <c r="S14" s="34">
        <f>S30*'Fixed data'!V$5/1000000</f>
        <v>-7.8333261120497627E-2</v>
      </c>
      <c r="T14" s="34">
        <f>T30*'Fixed data'!W$5/1000000</f>
        <v>-9.7087928947237848E-2</v>
      </c>
      <c r="U14" s="34">
        <f>U30*'Fixed data'!X$5/1000000</f>
        <v>-0.10014403459376139</v>
      </c>
      <c r="V14" s="34">
        <f>V30*'Fixed data'!Y$5/1000000</f>
        <v>-0.10235151604925356</v>
      </c>
      <c r="W14" s="34">
        <f>W30*'Fixed data'!Z$5/1000000</f>
        <v>-0.10371037331371435</v>
      </c>
      <c r="X14" s="34">
        <f>X30*'Fixed data'!AA$5/1000000</f>
        <v>-0.1042206063871438</v>
      </c>
      <c r="Y14" s="34">
        <f>Y30*'Fixed data'!AB$5/1000000</f>
        <v>-0.10388221526954187</v>
      </c>
      <c r="Z14" s="34">
        <f>Z30*'Fixed data'!AC$5/1000000</f>
        <v>-0.10186027963602312</v>
      </c>
      <c r="AA14" s="34">
        <f>AA30*'Fixed data'!AD$5/1000000</f>
        <v>-9.9885256150003543E-2</v>
      </c>
      <c r="AB14" s="34">
        <f>AB30*'Fixed data'!AE$5/1000000</f>
        <v>-9.7061608472952601E-2</v>
      </c>
      <c r="AC14" s="34">
        <f>AC30*'Fixed data'!AF$5/1000000</f>
        <v>-9.3389336604870254E-2</v>
      </c>
      <c r="AD14" s="34">
        <f>AD30*'Fixed data'!AG$5/1000000</f>
        <v>-8.8868440545756613E-2</v>
      </c>
      <c r="AE14" s="34">
        <f>AE30*'Fixed data'!AH$5/1000000</f>
        <v>-8.3498920295611567E-2</v>
      </c>
      <c r="AF14" s="34">
        <f>AF30*'Fixed data'!AI$5/1000000</f>
        <v>-7.7280775854435144E-2</v>
      </c>
      <c r="AG14" s="34">
        <f>AG30*'Fixed data'!AJ$5/1000000</f>
        <v>-7.0214007222227343E-2</v>
      </c>
      <c r="AH14" s="34">
        <f>AH30*'Fixed data'!AK$5/1000000</f>
        <v>-6.2298614398988192E-2</v>
      </c>
      <c r="AI14" s="34">
        <f>AI30*'Fixed data'!AL$5/1000000</f>
        <v>-5.3245221182638108E-2</v>
      </c>
      <c r="AJ14" s="34">
        <f>AJ30*'Fixed data'!AM$5/1000000</f>
        <v>-4.3693195990981308E-2</v>
      </c>
      <c r="AK14" s="34">
        <f>AK30*'Fixed data'!AN$5/1000000</f>
        <v>-3.3292546608293144E-2</v>
      </c>
      <c r="AL14" s="34">
        <f>AL30*'Fixed data'!AO$5/1000000</f>
        <v>-2.2043273034573617E-2</v>
      </c>
      <c r="AM14" s="34">
        <f>AM30*'Fixed data'!AP$5/1000000</f>
        <v>-9.9453752698227104E-3</v>
      </c>
      <c r="AN14" s="34">
        <f>AN30*'Fixed data'!AQ$5/1000000</f>
        <v>-1.0320672449816343E-2</v>
      </c>
      <c r="AO14" s="34">
        <f>AO30*'Fixed data'!AR$5/1000000</f>
        <v>-1.0649057482310501E-2</v>
      </c>
      <c r="AP14" s="34">
        <f>AP30*'Fixed data'!AS$5/1000000</f>
        <v>-1.0977442514804656E-2</v>
      </c>
      <c r="AQ14" s="34">
        <f>AQ30*'Fixed data'!AT$5/1000000</f>
        <v>-1.1305827547298811E-2</v>
      </c>
      <c r="AR14" s="34">
        <f>AR30*'Fixed data'!AU$5/1000000</f>
        <v>-1.1634212579792967E-2</v>
      </c>
      <c r="AS14" s="34">
        <f>AS30*'Fixed data'!AV$5/1000000</f>
        <v>-1.2009509759786291E-2</v>
      </c>
      <c r="AT14" s="34">
        <f>AT30*'Fixed data'!AW$5/1000000</f>
        <v>-1.2290982644781281E-2</v>
      </c>
      <c r="AU14" s="34">
        <f>AU30*'Fixed data'!AX$5/1000000</f>
        <v>-1.2619367677275438E-2</v>
      </c>
      <c r="AV14" s="34">
        <f>AV30*'Fixed data'!AY$5/1000000</f>
        <v>-1.2947752709769595E-2</v>
      </c>
      <c r="AW14" s="34">
        <f>AW30*'Fixed data'!AZ$5/1000000</f>
        <v>-1.3229225594764584E-2</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x14ac:dyDescent="0.3">
      <c r="A15" s="211"/>
      <c r="B15" s="9" t="s">
        <v>248</v>
      </c>
      <c r="C15" s="11"/>
      <c r="D15" s="11" t="s">
        <v>39</v>
      </c>
      <c r="E15" s="81">
        <f>'Fixed data'!$G$7*E$31/1000000</f>
        <v>0</v>
      </c>
      <c r="F15" s="81">
        <f>'Fixed data'!$G$7*F$31/1000000</f>
        <v>0</v>
      </c>
      <c r="G15" s="81">
        <f>'Fixed data'!$G$7*G$31/1000000</f>
        <v>0</v>
      </c>
      <c r="H15" s="81">
        <f>'Fixed data'!$G$7*H$31/1000000</f>
        <v>0</v>
      </c>
      <c r="I15" s="81">
        <f>'Fixed data'!$G$7*I$31/1000000</f>
        <v>0</v>
      </c>
      <c r="J15" s="81">
        <f>'Fixed data'!$G$7*J$31/1000000</f>
        <v>0</v>
      </c>
      <c r="K15" s="81">
        <f>'Fixed data'!$G$7*K$31/1000000</f>
        <v>0</v>
      </c>
      <c r="L15" s="81">
        <f>'Fixed data'!$G$7*L$31/1000000</f>
        <v>0</v>
      </c>
      <c r="M15" s="81">
        <f>'Fixed data'!$G$7*M$31/1000000</f>
        <v>0</v>
      </c>
      <c r="N15" s="81">
        <f>'Fixed data'!$G$7*N$31/1000000</f>
        <v>0</v>
      </c>
      <c r="O15" s="81">
        <f>'Fixed data'!$G$7*O$31/1000000</f>
        <v>0</v>
      </c>
      <c r="P15" s="81">
        <f>'Fixed data'!$G$7*P$31/1000000</f>
        <v>0</v>
      </c>
      <c r="Q15" s="81">
        <f>'Fixed data'!$G$7*Q$31/1000000</f>
        <v>0</v>
      </c>
      <c r="R15" s="81">
        <f>'Fixed data'!$G$7*R$31/1000000</f>
        <v>0</v>
      </c>
      <c r="S15" s="81">
        <f>'Fixed data'!$G$7*S$31/1000000</f>
        <v>0</v>
      </c>
      <c r="T15" s="81">
        <f>'Fixed data'!$G$7*T$31/1000000</f>
        <v>0</v>
      </c>
      <c r="U15" s="81">
        <f>'Fixed data'!$G$7*U$31/1000000</f>
        <v>0</v>
      </c>
      <c r="V15" s="81">
        <f>'Fixed data'!$G$7*V$31/1000000</f>
        <v>0</v>
      </c>
      <c r="W15" s="81">
        <f>'Fixed data'!$G$7*W$31/1000000</f>
        <v>0</v>
      </c>
      <c r="X15" s="81">
        <f>'Fixed data'!$G$7*X$31/1000000</f>
        <v>0</v>
      </c>
      <c r="Y15" s="81">
        <f>'Fixed data'!$G$7*Y$31/1000000</f>
        <v>0</v>
      </c>
      <c r="Z15" s="81">
        <f>'Fixed data'!$G$7*Z$31/1000000</f>
        <v>0</v>
      </c>
      <c r="AA15" s="81">
        <f>'Fixed data'!$G$7*AA$31/1000000</f>
        <v>0</v>
      </c>
      <c r="AB15" s="81">
        <f>'Fixed data'!$G$7*AB$31/1000000</f>
        <v>0</v>
      </c>
      <c r="AC15" s="81">
        <f>'Fixed data'!$G$7*AC$31/1000000</f>
        <v>0</v>
      </c>
      <c r="AD15" s="81">
        <f>'Fixed data'!$G$7*AD$31/1000000</f>
        <v>0</v>
      </c>
      <c r="AE15" s="81">
        <f>'Fixed data'!$G$7*AE$31/1000000</f>
        <v>0</v>
      </c>
      <c r="AF15" s="81">
        <f>'Fixed data'!$G$7*AF$31/1000000</f>
        <v>0</v>
      </c>
      <c r="AG15" s="81">
        <f>'Fixed data'!$G$7*AG$31/1000000</f>
        <v>0</v>
      </c>
      <c r="AH15" s="81">
        <f>'Fixed data'!$G$7*AH$31/1000000</f>
        <v>0</v>
      </c>
      <c r="AI15" s="81">
        <f>'Fixed data'!$G$7*AI$31/1000000</f>
        <v>0</v>
      </c>
      <c r="AJ15" s="81">
        <f>'Fixed data'!$G$7*AJ$31/1000000</f>
        <v>0</v>
      </c>
      <c r="AK15" s="81">
        <f>'Fixed data'!$G$7*AK$31/1000000</f>
        <v>0</v>
      </c>
      <c r="AL15" s="81">
        <f>'Fixed data'!$G$7*AL$31/1000000</f>
        <v>0</v>
      </c>
      <c r="AM15" s="81">
        <f>'Fixed data'!$G$7*AM$31/1000000</f>
        <v>0</v>
      </c>
      <c r="AN15" s="81">
        <f>'Fixed data'!$G$7*AN$31/1000000</f>
        <v>0</v>
      </c>
      <c r="AO15" s="81">
        <f>'Fixed data'!$G$7*AO$31/1000000</f>
        <v>0</v>
      </c>
      <c r="AP15" s="81">
        <f>'Fixed data'!$G$7*AP$31/1000000</f>
        <v>0</v>
      </c>
      <c r="AQ15" s="81">
        <f>'Fixed data'!$G$7*AQ$31/1000000</f>
        <v>0</v>
      </c>
      <c r="AR15" s="81">
        <f>'Fixed data'!$G$7*AR$31/1000000</f>
        <v>0</v>
      </c>
      <c r="AS15" s="81">
        <f>'Fixed data'!$G$7*AS$31/1000000</f>
        <v>0</v>
      </c>
      <c r="AT15" s="81">
        <f>'Fixed data'!$G$7*AT$31/1000000</f>
        <v>0</v>
      </c>
      <c r="AU15" s="81">
        <f>'Fixed data'!$G$7*AU$31/1000000</f>
        <v>0</v>
      </c>
      <c r="AV15" s="81">
        <f>'Fixed data'!$G$7*AV$31/1000000</f>
        <v>0</v>
      </c>
      <c r="AW15" s="81">
        <f>'Fixed data'!$G$7*AW$31/1000000</f>
        <v>0</v>
      </c>
      <c r="AX15" s="81">
        <f>'Fixed data'!$G$7*AX$31/1000000</f>
        <v>0</v>
      </c>
      <c r="AY15" s="81">
        <f>'Fixed data'!$G$7*AY$31/1000000</f>
        <v>0</v>
      </c>
      <c r="AZ15" s="81">
        <f>'Fixed data'!$G$7*AZ$31/1000000</f>
        <v>0</v>
      </c>
      <c r="BA15" s="81">
        <f>'Fixed data'!$G$7*BA$31/1000000</f>
        <v>0</v>
      </c>
      <c r="BB15" s="81">
        <f>'Fixed data'!$G$7*BB$31/1000000</f>
        <v>0</v>
      </c>
      <c r="BC15" s="81">
        <f>'Fixed data'!$G$7*BC$31/1000000</f>
        <v>0</v>
      </c>
      <c r="BD15" s="81">
        <f>'Fixed data'!$G$7*BD$31/1000000</f>
        <v>0</v>
      </c>
    </row>
    <row r="16" spans="1:56" ht="15" customHeight="1" x14ac:dyDescent="0.3">
      <c r="A16" s="211"/>
      <c r="B16" s="9" t="s">
        <v>249</v>
      </c>
      <c r="C16" s="9"/>
      <c r="D16" s="9" t="s">
        <v>39</v>
      </c>
      <c r="E16" s="81">
        <f>'Fixed data'!$G$8*E32/1000000</f>
        <v>0</v>
      </c>
      <c r="F16" s="81">
        <f>'Fixed data'!$G$8*F32/1000000</f>
        <v>0</v>
      </c>
      <c r="G16" s="81">
        <f>'Fixed data'!$G$8*G32/1000000</f>
        <v>0</v>
      </c>
      <c r="H16" s="81">
        <f>'Fixed data'!$G$8*H32/1000000</f>
        <v>0</v>
      </c>
      <c r="I16" s="81">
        <f>'Fixed data'!$G$8*I32/1000000</f>
        <v>0</v>
      </c>
      <c r="J16" s="81">
        <f>'Fixed data'!$G$8*J32/1000000</f>
        <v>0</v>
      </c>
      <c r="K16" s="81">
        <f>'Fixed data'!$G$8*K32/1000000</f>
        <v>0</v>
      </c>
      <c r="L16" s="81">
        <f>'Fixed data'!$G$8*L32/1000000</f>
        <v>0</v>
      </c>
      <c r="M16" s="81">
        <f>'Fixed data'!$G$8*M32/1000000</f>
        <v>0</v>
      </c>
      <c r="N16" s="81">
        <f>'Fixed data'!$G$8*N32/1000000</f>
        <v>0</v>
      </c>
      <c r="O16" s="81">
        <f>'Fixed data'!$G$8*O32/1000000</f>
        <v>0</v>
      </c>
      <c r="P16" s="81">
        <f>'Fixed data'!$G$8*P32/1000000</f>
        <v>0</v>
      </c>
      <c r="Q16" s="81">
        <f>'Fixed data'!$G$8*Q32/1000000</f>
        <v>0</v>
      </c>
      <c r="R16" s="81">
        <f>'Fixed data'!$G$8*R32/1000000</f>
        <v>0</v>
      </c>
      <c r="S16" s="81">
        <f>'Fixed data'!$G$8*S32/1000000</f>
        <v>0</v>
      </c>
      <c r="T16" s="81">
        <f>'Fixed data'!$G$8*T32/1000000</f>
        <v>0</v>
      </c>
      <c r="U16" s="81">
        <f>'Fixed data'!$G$8*U32/1000000</f>
        <v>0</v>
      </c>
      <c r="V16" s="81">
        <f>'Fixed data'!$G$8*V32/1000000</f>
        <v>0</v>
      </c>
      <c r="W16" s="81">
        <f>'Fixed data'!$G$8*W32/1000000</f>
        <v>0</v>
      </c>
      <c r="X16" s="81">
        <f>'Fixed data'!$G$8*X32/1000000</f>
        <v>0</v>
      </c>
      <c r="Y16" s="81">
        <f>'Fixed data'!$G$8*Y32/1000000</f>
        <v>0</v>
      </c>
      <c r="Z16" s="81">
        <f>'Fixed data'!$G$8*Z32/1000000</f>
        <v>0</v>
      </c>
      <c r="AA16" s="81">
        <f>'Fixed data'!$G$8*AA32/1000000</f>
        <v>0</v>
      </c>
      <c r="AB16" s="81">
        <f>'Fixed data'!$G$8*AB32/1000000</f>
        <v>0</v>
      </c>
      <c r="AC16" s="81">
        <f>'Fixed data'!$G$8*AC32/1000000</f>
        <v>0</v>
      </c>
      <c r="AD16" s="81">
        <f>'Fixed data'!$G$8*AD32/1000000</f>
        <v>0</v>
      </c>
      <c r="AE16" s="81">
        <f>'Fixed data'!$G$8*AE32/1000000</f>
        <v>0</v>
      </c>
      <c r="AF16" s="81">
        <f>'Fixed data'!$G$8*AF32/1000000</f>
        <v>0</v>
      </c>
      <c r="AG16" s="81">
        <f>'Fixed data'!$G$8*AG32/1000000</f>
        <v>0</v>
      </c>
      <c r="AH16" s="81">
        <f>'Fixed data'!$G$8*AH32/1000000</f>
        <v>0</v>
      </c>
      <c r="AI16" s="81">
        <f>'Fixed data'!$G$8*AI32/1000000</f>
        <v>0</v>
      </c>
      <c r="AJ16" s="81">
        <f>'Fixed data'!$G$8*AJ32/1000000</f>
        <v>0</v>
      </c>
      <c r="AK16" s="81">
        <f>'Fixed data'!$G$8*AK32/1000000</f>
        <v>0</v>
      </c>
      <c r="AL16" s="81">
        <f>'Fixed data'!$G$8*AL32/1000000</f>
        <v>0</v>
      </c>
      <c r="AM16" s="81">
        <f>'Fixed data'!$G$8*AM32/1000000</f>
        <v>0</v>
      </c>
      <c r="AN16" s="81">
        <f>'Fixed data'!$G$8*AN32/1000000</f>
        <v>0</v>
      </c>
      <c r="AO16" s="81">
        <f>'Fixed data'!$G$8*AO32/1000000</f>
        <v>0</v>
      </c>
      <c r="AP16" s="81">
        <f>'Fixed data'!$G$8*AP32/1000000</f>
        <v>0</v>
      </c>
      <c r="AQ16" s="81">
        <f>'Fixed data'!$G$8*AQ32/1000000</f>
        <v>0</v>
      </c>
      <c r="AR16" s="81">
        <f>'Fixed data'!$G$8*AR32/1000000</f>
        <v>0</v>
      </c>
      <c r="AS16" s="81">
        <f>'Fixed data'!$G$8*AS32/1000000</f>
        <v>0</v>
      </c>
      <c r="AT16" s="81">
        <f>'Fixed data'!$G$8*AT32/1000000</f>
        <v>0</v>
      </c>
      <c r="AU16" s="81">
        <f>'Fixed data'!$G$8*AU32/1000000</f>
        <v>0</v>
      </c>
      <c r="AV16" s="81">
        <f>'Fixed data'!$G$8*AV32/1000000</f>
        <v>0</v>
      </c>
      <c r="AW16" s="81">
        <f>'Fixed data'!$G$8*AW32/1000000</f>
        <v>0</v>
      </c>
      <c r="AX16" s="81">
        <f>'Fixed data'!$G$8*AX32/1000000</f>
        <v>0</v>
      </c>
      <c r="AY16" s="81">
        <f>'Fixed data'!$G$8*AY32/1000000</f>
        <v>0</v>
      </c>
      <c r="AZ16" s="81">
        <f>'Fixed data'!$G$8*AZ32/1000000</f>
        <v>0</v>
      </c>
      <c r="BA16" s="81">
        <f>'Fixed data'!$G$8*BA32/1000000</f>
        <v>0</v>
      </c>
      <c r="BB16" s="81">
        <f>'Fixed data'!$G$8*BB32/1000000</f>
        <v>0</v>
      </c>
      <c r="BC16" s="81">
        <f>'Fixed data'!$G$8*BC32/1000000</f>
        <v>0</v>
      </c>
      <c r="BD16" s="81">
        <f>'Fixed data'!$G$8*BD32/1000000</f>
        <v>0</v>
      </c>
    </row>
    <row r="17" spans="1:56" ht="15" customHeight="1" x14ac:dyDescent="0.3">
      <c r="A17" s="211"/>
      <c r="B17" s="4" t="s">
        <v>198</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x14ac:dyDescent="0.3">
      <c r="A18" s="211"/>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x14ac:dyDescent="0.3">
      <c r="A19" s="211"/>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x14ac:dyDescent="0.3">
      <c r="A20" s="211"/>
      <c r="B20" s="4" t="s">
        <v>81</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x14ac:dyDescent="0.3">
      <c r="A21" s="211"/>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x14ac:dyDescent="0.3">
      <c r="A22" s="211"/>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x14ac:dyDescent="0.3">
      <c r="A23" s="211"/>
      <c r="B23" s="9" t="s">
        <v>204</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x14ac:dyDescent="0.35">
      <c r="A24" s="212"/>
      <c r="B24" s="13" t="s">
        <v>97</v>
      </c>
      <c r="C24" s="13"/>
      <c r="D24" s="13" t="s">
        <v>39</v>
      </c>
      <c r="E24" s="52">
        <f>SUM(E13:E23)</f>
        <v>-0.17162401705005861</v>
      </c>
      <c r="F24" s="52">
        <f t="shared" ref="F24:BD24" si="1">SUM(F13:F23)</f>
        <v>-0.17125608493954184</v>
      </c>
      <c r="G24" s="52">
        <f t="shared" si="1"/>
        <v>-0.17090867019531703</v>
      </c>
      <c r="H24" s="52">
        <f t="shared" si="1"/>
        <v>-0.17098370431997997</v>
      </c>
      <c r="I24" s="52">
        <f t="shared" si="1"/>
        <v>-0.17103439737290635</v>
      </c>
      <c r="J24" s="52">
        <f t="shared" si="1"/>
        <v>-0.1710765043367875</v>
      </c>
      <c r="K24" s="52">
        <f t="shared" si="1"/>
        <v>-0.18167516304724365</v>
      </c>
      <c r="L24" s="52">
        <f t="shared" si="1"/>
        <v>-0.19149820201384052</v>
      </c>
      <c r="M24" s="52">
        <f t="shared" si="1"/>
        <v>-0.20057554374076061</v>
      </c>
      <c r="N24" s="52">
        <f t="shared" si="1"/>
        <v>-0.20887832403128825</v>
      </c>
      <c r="O24" s="52">
        <f t="shared" si="1"/>
        <v>-0.21643434877467232</v>
      </c>
      <c r="P24" s="52">
        <f t="shared" si="1"/>
        <v>-0.22322945044942169</v>
      </c>
      <c r="Q24" s="52">
        <f t="shared" si="1"/>
        <v>-0.22925157814897879</v>
      </c>
      <c r="R24" s="52">
        <f t="shared" si="1"/>
        <v>-0.23452536284019213</v>
      </c>
      <c r="S24" s="52">
        <f t="shared" si="1"/>
        <v>-0.23902723186368002</v>
      </c>
      <c r="T24" s="52">
        <f t="shared" si="1"/>
        <v>-0.25778189969042026</v>
      </c>
      <c r="U24" s="52">
        <f t="shared" si="1"/>
        <v>-0.26083800533694379</v>
      </c>
      <c r="V24" s="52">
        <f t="shared" si="1"/>
        <v>-0.26304548679243595</v>
      </c>
      <c r="W24" s="52">
        <f t="shared" si="1"/>
        <v>-0.26440434405689672</v>
      </c>
      <c r="X24" s="52">
        <f t="shared" si="1"/>
        <v>-0.26491457713032618</v>
      </c>
      <c r="Y24" s="52">
        <f t="shared" si="1"/>
        <v>-0.26457618601272426</v>
      </c>
      <c r="Z24" s="52">
        <f t="shared" si="1"/>
        <v>-0.26255425037920554</v>
      </c>
      <c r="AA24" s="52">
        <f t="shared" si="1"/>
        <v>-0.26057922689318591</v>
      </c>
      <c r="AB24" s="52">
        <f t="shared" si="1"/>
        <v>-0.25775557921613501</v>
      </c>
      <c r="AC24" s="52">
        <f t="shared" si="1"/>
        <v>-0.25408330734805262</v>
      </c>
      <c r="AD24" s="52">
        <f t="shared" si="1"/>
        <v>-0.24956241128893902</v>
      </c>
      <c r="AE24" s="52">
        <f t="shared" si="1"/>
        <v>-0.24419289103879396</v>
      </c>
      <c r="AF24" s="52">
        <f t="shared" si="1"/>
        <v>-0.23797474659761753</v>
      </c>
      <c r="AG24" s="52">
        <f t="shared" si="1"/>
        <v>-0.23090797796540974</v>
      </c>
      <c r="AH24" s="52">
        <f t="shared" si="1"/>
        <v>-0.22299258514217057</v>
      </c>
      <c r="AI24" s="52">
        <f t="shared" si="1"/>
        <v>-0.2139391919258205</v>
      </c>
      <c r="AJ24" s="52">
        <f t="shared" si="1"/>
        <v>-0.20438716673416371</v>
      </c>
      <c r="AK24" s="52">
        <f t="shared" si="1"/>
        <v>-0.19398651735147554</v>
      </c>
      <c r="AL24" s="52">
        <f t="shared" si="1"/>
        <v>-0.18273724377775602</v>
      </c>
      <c r="AM24" s="52">
        <f t="shared" si="1"/>
        <v>-0.17063934601300509</v>
      </c>
      <c r="AN24" s="52">
        <f t="shared" si="1"/>
        <v>-0.17101464319299875</v>
      </c>
      <c r="AO24" s="52">
        <f t="shared" si="1"/>
        <v>-0.17134302822549291</v>
      </c>
      <c r="AP24" s="52">
        <f t="shared" si="1"/>
        <v>-0.17167141325798704</v>
      </c>
      <c r="AQ24" s="52">
        <f t="shared" si="1"/>
        <v>-0.1719997982904812</v>
      </c>
      <c r="AR24" s="52">
        <f t="shared" si="1"/>
        <v>-0.17232818332297536</v>
      </c>
      <c r="AS24" s="52">
        <f t="shared" si="1"/>
        <v>-0.17270348050296869</v>
      </c>
      <c r="AT24" s="52">
        <f t="shared" si="1"/>
        <v>-0.17298495338796369</v>
      </c>
      <c r="AU24" s="52">
        <f t="shared" si="1"/>
        <v>-0.17331333842045785</v>
      </c>
      <c r="AV24" s="52">
        <f t="shared" si="1"/>
        <v>-0.17364172345295198</v>
      </c>
      <c r="AW24" s="52">
        <f t="shared" si="1"/>
        <v>-0.17392319633794698</v>
      </c>
      <c r="AX24" s="52">
        <f t="shared" si="1"/>
        <v>0</v>
      </c>
      <c r="AY24" s="52">
        <f t="shared" si="1"/>
        <v>0</v>
      </c>
      <c r="AZ24" s="52">
        <f t="shared" si="1"/>
        <v>0</v>
      </c>
      <c r="BA24" s="52">
        <f t="shared" si="1"/>
        <v>0</v>
      </c>
      <c r="BB24" s="52">
        <f t="shared" si="1"/>
        <v>0</v>
      </c>
      <c r="BC24" s="52">
        <f t="shared" si="1"/>
        <v>0</v>
      </c>
      <c r="BD24" s="52">
        <f t="shared" si="1"/>
        <v>0</v>
      </c>
    </row>
    <row r="25" spans="1:56" x14ac:dyDescent="0.3">
      <c r="A25" s="74"/>
      <c r="B25" s="14"/>
    </row>
    <row r="26" spans="1:56" x14ac:dyDescent="0.3">
      <c r="A26" s="74"/>
    </row>
    <row r="27" spans="1:56" x14ac:dyDescent="0.3">
      <c r="A27" s="111"/>
      <c r="B27" s="118" t="s">
        <v>210</v>
      </c>
      <c r="C27" s="1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row>
    <row r="28" spans="1:56" x14ac:dyDescent="0.3">
      <c r="A28" s="114"/>
      <c r="B28" s="115"/>
      <c r="C28" s="116"/>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row>
    <row r="29" spans="1:56" ht="12.75" customHeight="1" x14ac:dyDescent="0.3">
      <c r="A29" s="213" t="s">
        <v>257</v>
      </c>
      <c r="B29" s="4" t="s">
        <v>205</v>
      </c>
      <c r="D29" s="4" t="s">
        <v>85</v>
      </c>
      <c r="E29" s="43">
        <f>-1*'Workings baseline'!E11</f>
        <v>-4342.2616143347041</v>
      </c>
      <c r="F29" s="140">
        <f>-1*'Workings baseline'!F11</f>
        <v>-4342.2616143347041</v>
      </c>
      <c r="G29" s="140">
        <f>-1*'Workings baseline'!G11</f>
        <v>-4342.2616143347041</v>
      </c>
      <c r="H29" s="140">
        <f>-1*'Workings baseline'!H11</f>
        <v>-4342.2616143347041</v>
      </c>
      <c r="I29" s="140">
        <f>-1*'Workings baseline'!I11</f>
        <v>-4342.2616143347041</v>
      </c>
      <c r="J29" s="140">
        <f>-1*'Workings baseline'!J11</f>
        <v>-4342.2616143347041</v>
      </c>
      <c r="K29" s="140">
        <f>-1*'Workings baseline'!K11</f>
        <v>-4342.2616143347041</v>
      </c>
      <c r="L29" s="140">
        <f>-1*'Workings baseline'!L11</f>
        <v>-4342.2616143347041</v>
      </c>
      <c r="M29" s="140">
        <f>-1*'Workings baseline'!M11</f>
        <v>-4342.2616143347041</v>
      </c>
      <c r="N29" s="140">
        <f>-1*'Workings baseline'!N11</f>
        <v>-4342.2616143347041</v>
      </c>
      <c r="O29" s="140">
        <f>-1*'Workings baseline'!O11</f>
        <v>-4342.2616143347041</v>
      </c>
      <c r="P29" s="140">
        <f>-1*'Workings baseline'!P11</f>
        <v>-4342.2616143347041</v>
      </c>
      <c r="Q29" s="140">
        <f>-1*'Workings baseline'!Q11</f>
        <v>-4342.2616143347041</v>
      </c>
      <c r="R29" s="140">
        <f>-1*'Workings baseline'!R11</f>
        <v>-4342.2616143347041</v>
      </c>
      <c r="S29" s="140">
        <f>-1*'Workings baseline'!S11</f>
        <v>-4342.2616143347041</v>
      </c>
      <c r="T29" s="140">
        <f>-1*'Workings baseline'!T11</f>
        <v>-4342.2616143347041</v>
      </c>
      <c r="U29" s="140">
        <f>-1*'Workings baseline'!U11</f>
        <v>-4342.2616143347041</v>
      </c>
      <c r="V29" s="140">
        <f>-1*'Workings baseline'!V11</f>
        <v>-4342.2616143347041</v>
      </c>
      <c r="W29" s="140">
        <f>-1*'Workings baseline'!W11</f>
        <v>-4342.2616143347041</v>
      </c>
      <c r="X29" s="140">
        <f>-1*'Workings baseline'!X11</f>
        <v>-4342.2616143347041</v>
      </c>
      <c r="Y29" s="140">
        <f>-1*'Workings baseline'!Y11</f>
        <v>-4342.2616143347041</v>
      </c>
      <c r="Z29" s="140">
        <f>-1*'Workings baseline'!Z11</f>
        <v>-4342.2616143347041</v>
      </c>
      <c r="AA29" s="140">
        <f>-1*'Workings baseline'!AA11</f>
        <v>-4342.2616143347041</v>
      </c>
      <c r="AB29" s="140">
        <f>-1*'Workings baseline'!AB11</f>
        <v>-4342.2616143347041</v>
      </c>
      <c r="AC29" s="140">
        <f>-1*'Workings baseline'!AC11</f>
        <v>-4342.2616143347041</v>
      </c>
      <c r="AD29" s="140">
        <f>-1*'Workings baseline'!AD11</f>
        <v>-4342.2616143347041</v>
      </c>
      <c r="AE29" s="140">
        <f>-1*'Workings baseline'!AE11</f>
        <v>-4342.2616143347041</v>
      </c>
      <c r="AF29" s="140">
        <f>-1*'Workings baseline'!AF11</f>
        <v>-4342.2616143347041</v>
      </c>
      <c r="AG29" s="140">
        <f>-1*'Workings baseline'!AG11</f>
        <v>-4342.2616143347041</v>
      </c>
      <c r="AH29" s="140">
        <f>-1*'Workings baseline'!AH11</f>
        <v>-4342.2616143347041</v>
      </c>
      <c r="AI29" s="140">
        <f>-1*'Workings baseline'!AI11</f>
        <v>-4342.2616143347041</v>
      </c>
      <c r="AJ29" s="140">
        <f>-1*'Workings baseline'!AJ11</f>
        <v>-4342.2616143347041</v>
      </c>
      <c r="AK29" s="140">
        <f>-1*'Workings baseline'!AK11</f>
        <v>-4342.2616143347041</v>
      </c>
      <c r="AL29" s="140">
        <f>-1*'Workings baseline'!AL11</f>
        <v>-4342.2616143347041</v>
      </c>
      <c r="AM29" s="140">
        <f>-1*'Workings baseline'!AM11</f>
        <v>-4342.2616143347041</v>
      </c>
      <c r="AN29" s="140">
        <f>-1*'Workings baseline'!AN11</f>
        <v>-4342.2616143347041</v>
      </c>
      <c r="AO29" s="140">
        <f>-1*'Workings baseline'!AO11</f>
        <v>-4342.2616143347041</v>
      </c>
      <c r="AP29" s="140">
        <f>-1*'Workings baseline'!AP11</f>
        <v>-4342.2616143347041</v>
      </c>
      <c r="AQ29" s="140">
        <f>-1*'Workings baseline'!AQ11</f>
        <v>-4342.2616143347041</v>
      </c>
      <c r="AR29" s="140">
        <f>-1*'Workings baseline'!AR11</f>
        <v>-4342.2616143347041</v>
      </c>
      <c r="AS29" s="140">
        <f>-1*'Workings baseline'!AS11</f>
        <v>-4342.2616143347041</v>
      </c>
      <c r="AT29" s="140">
        <f>-1*'Workings baseline'!AT11</f>
        <v>-4342.2616143347041</v>
      </c>
      <c r="AU29" s="140">
        <f>-1*'Workings baseline'!AU11</f>
        <v>-4342.2616143347041</v>
      </c>
      <c r="AV29" s="140">
        <f>-1*'Workings baseline'!AV11</f>
        <v>-4342.2616143347041</v>
      </c>
      <c r="AW29" s="140">
        <f>-1*'Workings baseline'!AW11</f>
        <v>-4342.2616143347041</v>
      </c>
      <c r="AX29" s="43"/>
      <c r="AY29" s="43"/>
      <c r="AZ29" s="43"/>
      <c r="BA29" s="43"/>
      <c r="BB29" s="43"/>
      <c r="BC29" s="43"/>
      <c r="BD29" s="43"/>
    </row>
    <row r="30" spans="1:56" x14ac:dyDescent="0.3">
      <c r="A30" s="213"/>
      <c r="B30" s="4" t="s">
        <v>206</v>
      </c>
      <c r="D30" s="4" t="s">
        <v>87</v>
      </c>
      <c r="E30" s="34">
        <f>E29*'Fixed data'!H$12</f>
        <v>-1951.0649885528694</v>
      </c>
      <c r="F30" s="34">
        <f>F29*'Fixed data'!I$12</f>
        <v>-1894.9578599525892</v>
      </c>
      <c r="G30" s="34">
        <f>G29*'Fixed data'!J$12</f>
        <v>-1838.8507313523094</v>
      </c>
      <c r="H30" s="34">
        <f>H29*'Fixed data'!K$12</f>
        <v>-1782.7436027520291</v>
      </c>
      <c r="I30" s="34">
        <f>I29*'Fixed data'!L$12</f>
        <v>-1726.6364741517489</v>
      </c>
      <c r="J30" s="34">
        <f>J29*'Fixed data'!M$12</f>
        <v>-1670.5293455514689</v>
      </c>
      <c r="K30" s="34">
        <f>K29*'Fixed data'!N$12</f>
        <v>-1614.4222169511886</v>
      </c>
      <c r="L30" s="34">
        <f>L29*'Fixed data'!O$12</f>
        <v>-1558.3150883509084</v>
      </c>
      <c r="M30" s="34">
        <f>M29*'Fixed data'!P$12</f>
        <v>-1502.2079597506286</v>
      </c>
      <c r="N30" s="34">
        <f>N29*'Fixed data'!Q$12</f>
        <v>-1446.1008311503483</v>
      </c>
      <c r="O30" s="34">
        <f>O29*'Fixed data'!R$12</f>
        <v>-1389.9937025500681</v>
      </c>
      <c r="P30" s="34">
        <f>P29*'Fixed data'!S$12</f>
        <v>-1333.886573949788</v>
      </c>
      <c r="Q30" s="34">
        <f>Q29*'Fixed data'!T$12</f>
        <v>-1277.7794453495078</v>
      </c>
      <c r="R30" s="34">
        <f>R29*'Fixed data'!U$12</f>
        <v>-1221.6723167492278</v>
      </c>
      <c r="S30" s="34">
        <f>S29*'Fixed data'!V$12</f>
        <v>-1165.5651881489478</v>
      </c>
      <c r="T30" s="34">
        <f>T29*'Fixed data'!W$12</f>
        <v>-1109.4580595486675</v>
      </c>
      <c r="U30" s="34">
        <f>U29*'Fixed data'!X$12</f>
        <v>-1053.3509309483875</v>
      </c>
      <c r="V30" s="34">
        <f>V29*'Fixed data'!Y$12</f>
        <v>-997.24380234810735</v>
      </c>
      <c r="W30" s="34">
        <f>W29*'Fixed data'!Z$12</f>
        <v>-941.1366737478271</v>
      </c>
      <c r="X30" s="34">
        <f>X29*'Fixed data'!AA$12</f>
        <v>-885.02954514754697</v>
      </c>
      <c r="Y30" s="34">
        <f>Y29*'Fixed data'!AB$12</f>
        <v>-828.92241654726695</v>
      </c>
      <c r="Z30" s="34">
        <f>Z29*'Fixed data'!AC$12</f>
        <v>-772.8152879469867</v>
      </c>
      <c r="AA30" s="34">
        <f>AA29*'Fixed data'!AD$12</f>
        <v>-716.70815934670657</v>
      </c>
      <c r="AB30" s="34">
        <f>AB29*'Fixed data'!AE$12</f>
        <v>-660.60103074642655</v>
      </c>
      <c r="AC30" s="34">
        <f>AC29*'Fixed data'!AF$12</f>
        <v>-604.4939021461463</v>
      </c>
      <c r="AD30" s="34">
        <f>AD29*'Fixed data'!AG$12</f>
        <v>-548.38677354586639</v>
      </c>
      <c r="AE30" s="34">
        <f>AE29*'Fixed data'!AH$12</f>
        <v>-492.27964494558626</v>
      </c>
      <c r="AF30" s="34">
        <f>AF29*'Fixed data'!AI$12</f>
        <v>-436.17251634530618</v>
      </c>
      <c r="AG30" s="34">
        <f>AG29*'Fixed data'!AJ$12</f>
        <v>-380.06538774502604</v>
      </c>
      <c r="AH30" s="34">
        <f>AH29*'Fixed data'!AK$12</f>
        <v>-323.95825914474602</v>
      </c>
      <c r="AI30" s="34">
        <f>AI29*'Fixed data'!AL$12</f>
        <v>-267.85113054446595</v>
      </c>
      <c r="AJ30" s="34">
        <f>AJ29*'Fixed data'!AM$12</f>
        <v>-211.74400194418587</v>
      </c>
      <c r="AK30" s="34">
        <f>AK29*'Fixed data'!AN$12</f>
        <v>-155.63687334390582</v>
      </c>
      <c r="AL30" s="34">
        <f>AL29*'Fixed data'!AO$12</f>
        <v>-99.529744743625756</v>
      </c>
      <c r="AM30" s="34">
        <f>AM29*'Fixed data'!AP$12</f>
        <v>-43.422616143345685</v>
      </c>
      <c r="AN30" s="34">
        <f>AN29*'Fixed data'!AQ$12</f>
        <v>-43.422616143347042</v>
      </c>
      <c r="AO30" s="34">
        <f>AO29*'Fixed data'!AR$12</f>
        <v>-43.422616143347042</v>
      </c>
      <c r="AP30" s="34">
        <f>AP29*'Fixed data'!AS$12</f>
        <v>-43.422616143347042</v>
      </c>
      <c r="AQ30" s="34">
        <f>AQ29*'Fixed data'!AT$12</f>
        <v>-43.422616143347042</v>
      </c>
      <c r="AR30" s="34">
        <f>AR29*'Fixed data'!AU$12</f>
        <v>-43.422616143347042</v>
      </c>
      <c r="AS30" s="34">
        <f>AS29*'Fixed data'!AV$12</f>
        <v>-43.422616143347042</v>
      </c>
      <c r="AT30" s="34">
        <f>AT29*'Fixed data'!AW$12</f>
        <v>-43.422616143347042</v>
      </c>
      <c r="AU30" s="34">
        <f>AU29*'Fixed data'!AX$12</f>
        <v>-43.422616143347042</v>
      </c>
      <c r="AV30" s="34">
        <f>AV29*'Fixed data'!AY$12</f>
        <v>-43.422616143347042</v>
      </c>
      <c r="AW30" s="34">
        <f>AW29*'Fixed data'!AZ$12</f>
        <v>-43.422616143347042</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x14ac:dyDescent="0.3">
      <c r="A31" s="213"/>
      <c r="B31" s="4" t="s">
        <v>207</v>
      </c>
      <c r="D31" s="4" t="s">
        <v>203</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x14ac:dyDescent="0.3">
      <c r="A32" s="213"/>
      <c r="B32" s="4" t="s">
        <v>208</v>
      </c>
      <c r="D32" s="4" t="s">
        <v>86</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x14ac:dyDescent="0.3">
      <c r="A33" s="213"/>
      <c r="B33" s="4" t="s">
        <v>278</v>
      </c>
      <c r="D33" s="4" t="s">
        <v>87</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x14ac:dyDescent="0.3">
      <c r="A34" s="213"/>
      <c r="B34" s="4" t="s">
        <v>279</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x14ac:dyDescent="0.3">
      <c r="A35" s="213"/>
      <c r="B35" s="4" t="s">
        <v>280</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x14ac:dyDescent="0.3">
      <c r="A36" s="213"/>
      <c r="B36" s="4" t="s">
        <v>209</v>
      </c>
      <c r="D36" s="4" t="s">
        <v>88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x14ac:dyDescent="0.3">
      <c r="C37" s="36"/>
    </row>
    <row r="38" spans="1:56" ht="16.5" x14ac:dyDescent="0.3">
      <c r="A38" s="85"/>
      <c r="C38" s="36"/>
    </row>
    <row r="39" spans="1:56" ht="16.5" x14ac:dyDescent="0.3">
      <c r="A39" s="85">
        <v>1</v>
      </c>
      <c r="B39" s="4" t="s">
        <v>281</v>
      </c>
    </row>
    <row r="40" spans="1:56" x14ac:dyDescent="0.3">
      <c r="B40" s="124" t="s">
        <v>151</v>
      </c>
    </row>
    <row r="41" spans="1:56" x14ac:dyDescent="0.3">
      <c r="B41" s="4" t="s">
        <v>265</v>
      </c>
    </row>
    <row r="42" spans="1:56" x14ac:dyDescent="0.3">
      <c r="B42" s="4" t="s">
        <v>282</v>
      </c>
    </row>
    <row r="43" spans="1:56" ht="16.5" x14ac:dyDescent="0.3">
      <c r="A43" s="85">
        <v>2</v>
      </c>
      <c r="B43" s="69" t="s">
        <v>150</v>
      </c>
    </row>
    <row r="48" spans="1:56" x14ac:dyDescent="0.3">
      <c r="C48" s="36"/>
    </row>
    <row r="113" spans="2:2" x14ac:dyDescent="0.3">
      <c r="B113" s="4" t="s">
        <v>193</v>
      </c>
    </row>
    <row r="114" spans="2:2" x14ac:dyDescent="0.3">
      <c r="B114" s="4" t="s">
        <v>192</v>
      </c>
    </row>
    <row r="115" spans="2:2" x14ac:dyDescent="0.3">
      <c r="B115" s="4" t="s">
        <v>266</v>
      </c>
    </row>
    <row r="116" spans="2:2" x14ac:dyDescent="0.3">
      <c r="B116" s="4" t="s">
        <v>153</v>
      </c>
    </row>
    <row r="117" spans="2:2" x14ac:dyDescent="0.3">
      <c r="B117" s="4" t="s">
        <v>154</v>
      </c>
    </row>
    <row r="118" spans="2:2" x14ac:dyDescent="0.3">
      <c r="B118" s="4" t="s">
        <v>155</v>
      </c>
    </row>
    <row r="119" spans="2:2" x14ac:dyDescent="0.3">
      <c r="B119" s="4" t="s">
        <v>156</v>
      </c>
    </row>
    <row r="120" spans="2:2" x14ac:dyDescent="0.3">
      <c r="B120" s="4" t="s">
        <v>157</v>
      </c>
    </row>
    <row r="121" spans="2:2" x14ac:dyDescent="0.3">
      <c r="B121" s="4" t="s">
        <v>158</v>
      </c>
    </row>
    <row r="122" spans="2:2" x14ac:dyDescent="0.3">
      <c r="B122" s="4" t="s">
        <v>159</v>
      </c>
    </row>
    <row r="123" spans="2:2" x14ac:dyDescent="0.3">
      <c r="B123" s="4" t="s">
        <v>160</v>
      </c>
    </row>
    <row r="124" spans="2:2" x14ac:dyDescent="0.3">
      <c r="B124" s="4" t="s">
        <v>161</v>
      </c>
    </row>
    <row r="125" spans="2:2" x14ac:dyDescent="0.3">
      <c r="B125" s="4" t="s">
        <v>194</v>
      </c>
    </row>
    <row r="126" spans="2:2" x14ac:dyDescent="0.3">
      <c r="B126" s="4" t="s">
        <v>162</v>
      </c>
    </row>
    <row r="127" spans="2:2" x14ac:dyDescent="0.3">
      <c r="B127" s="4" t="s">
        <v>163</v>
      </c>
    </row>
    <row r="128" spans="2:2" x14ac:dyDescent="0.3">
      <c r="B128" s="4" t="s">
        <v>164</v>
      </c>
    </row>
    <row r="129" spans="2:2" x14ac:dyDescent="0.3">
      <c r="B129" s="4" t="s">
        <v>165</v>
      </c>
    </row>
    <row r="130" spans="2:2" x14ac:dyDescent="0.3">
      <c r="B130" s="4" t="s">
        <v>166</v>
      </c>
    </row>
    <row r="131" spans="2:2" x14ac:dyDescent="0.3">
      <c r="B131" s="4" t="s">
        <v>167</v>
      </c>
    </row>
    <row r="132" spans="2:2" x14ac:dyDescent="0.3">
      <c r="B132" s="4" t="s">
        <v>168</v>
      </c>
    </row>
    <row r="133" spans="2:2" x14ac:dyDescent="0.3">
      <c r="B133" s="4" t="s">
        <v>169</v>
      </c>
    </row>
    <row r="134" spans="2:2" x14ac:dyDescent="0.3">
      <c r="B134" s="4" t="s">
        <v>170</v>
      </c>
    </row>
    <row r="135" spans="2:2" x14ac:dyDescent="0.3">
      <c r="B135" s="4" t="s">
        <v>195</v>
      </c>
    </row>
    <row r="136" spans="2:2" x14ac:dyDescent="0.3">
      <c r="B136" s="4" t="s">
        <v>196</v>
      </c>
    </row>
    <row r="137" spans="2:2" x14ac:dyDescent="0.3">
      <c r="B137" s="4" t="s">
        <v>171</v>
      </c>
    </row>
    <row r="138" spans="2:2" x14ac:dyDescent="0.3">
      <c r="B138" s="4" t="s">
        <v>172</v>
      </c>
    </row>
    <row r="139" spans="2:2" x14ac:dyDescent="0.3">
      <c r="B139" s="4" t="s">
        <v>173</v>
      </c>
    </row>
    <row r="140" spans="2:2" x14ac:dyDescent="0.3">
      <c r="B140" s="4" t="s">
        <v>174</v>
      </c>
    </row>
    <row r="141" spans="2:2" x14ac:dyDescent="0.3">
      <c r="B141" s="4" t="s">
        <v>175</v>
      </c>
    </row>
    <row r="142" spans="2:2" x14ac:dyDescent="0.3">
      <c r="B142" s="4" t="s">
        <v>176</v>
      </c>
    </row>
    <row r="143" spans="2:2" x14ac:dyDescent="0.3">
      <c r="B143" s="4" t="s">
        <v>177</v>
      </c>
    </row>
    <row r="144" spans="2:2" x14ac:dyDescent="0.3">
      <c r="B144" s="4" t="s">
        <v>178</v>
      </c>
    </row>
    <row r="145" spans="2:2" x14ac:dyDescent="0.3">
      <c r="B145" s="4" t="s">
        <v>179</v>
      </c>
    </row>
    <row r="146" spans="2:2" x14ac:dyDescent="0.3">
      <c r="B146" s="4" t="s">
        <v>180</v>
      </c>
    </row>
    <row r="147" spans="2:2" x14ac:dyDescent="0.3">
      <c r="B147" s="4" t="s">
        <v>181</v>
      </c>
    </row>
    <row r="148" spans="2:2" x14ac:dyDescent="0.3">
      <c r="B148" s="4" t="s">
        <v>182</v>
      </c>
    </row>
    <row r="149" spans="2:2" x14ac:dyDescent="0.3">
      <c r="B149" s="4" t="s">
        <v>183</v>
      </c>
    </row>
    <row r="150" spans="2:2" x14ac:dyDescent="0.3">
      <c r="B150" s="4" t="s">
        <v>184</v>
      </c>
    </row>
    <row r="151" spans="2:2" x14ac:dyDescent="0.3">
      <c r="B151" s="4" t="s">
        <v>185</v>
      </c>
    </row>
    <row r="152" spans="2:2" x14ac:dyDescent="0.3">
      <c r="B152" s="4" t="s">
        <v>186</v>
      </c>
    </row>
    <row r="153" spans="2:2" x14ac:dyDescent="0.3">
      <c r="B153" s="4" t="s">
        <v>187</v>
      </c>
    </row>
    <row r="154" spans="2:2" x14ac:dyDescent="0.3">
      <c r="B154" s="4" t="s">
        <v>188</v>
      </c>
    </row>
    <row r="155" spans="2:2" x14ac:dyDescent="0.3">
      <c r="B155" s="4" t="s">
        <v>189</v>
      </c>
    </row>
    <row r="156" spans="2:2" x14ac:dyDescent="0.3">
      <c r="B156" s="4" t="s">
        <v>190</v>
      </c>
    </row>
    <row r="157" spans="2:2" x14ac:dyDescent="0.3">
      <c r="B157" s="4" t="s">
        <v>191</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29:AW29 E30:AW3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25"/>
  <sheetViews>
    <sheetView workbookViewId="0">
      <selection activeCell="F12" sqref="F12"/>
    </sheetView>
  </sheetViews>
  <sheetFormatPr defaultRowHeight="15" x14ac:dyDescent="0.25"/>
  <cols>
    <col min="1" max="1" width="27" customWidth="1"/>
    <col min="2" max="2" width="8.5703125" customWidth="1"/>
    <col min="4" max="4" width="26.42578125" bestFit="1" customWidth="1"/>
  </cols>
  <sheetData>
    <row r="1" spans="1:49" ht="18.75" x14ac:dyDescent="0.3">
      <c r="A1" s="1" t="s">
        <v>252</v>
      </c>
    </row>
    <row r="2" spans="1:49" x14ac:dyDescent="0.25">
      <c r="A2" t="s">
        <v>76</v>
      </c>
    </row>
    <row r="3" spans="1:49" ht="15.75" thickBot="1" x14ac:dyDescent="0.3"/>
    <row r="4" spans="1:49" ht="17.25" x14ac:dyDescent="0.25">
      <c r="A4" s="217" t="s">
        <v>315</v>
      </c>
      <c r="B4" s="218"/>
      <c r="F4" s="147" t="s">
        <v>297</v>
      </c>
      <c r="G4" s="148">
        <v>0.53</v>
      </c>
      <c r="K4" s="143"/>
      <c r="L4" s="144" t="s">
        <v>299</v>
      </c>
    </row>
    <row r="5" spans="1:49" ht="15.75" thickBot="1" x14ac:dyDescent="0.3">
      <c r="A5" s="219"/>
      <c r="B5" s="220"/>
      <c r="F5" s="149" t="s">
        <v>296</v>
      </c>
      <c r="G5" s="150">
        <f>(L5*G4)+((1-L5)*G4^2)</f>
        <v>0.30581000000000003</v>
      </c>
      <c r="K5" s="145" t="s">
        <v>298</v>
      </c>
      <c r="L5" s="146">
        <v>0.1</v>
      </c>
    </row>
    <row r="6" spans="1:49" x14ac:dyDescent="0.25">
      <c r="A6" s="151" t="s">
        <v>308</v>
      </c>
      <c r="B6" s="168">
        <f>SUM(E10:AW10)</f>
        <v>94.186528357718217</v>
      </c>
      <c r="D6" s="141"/>
      <c r="G6" s="141"/>
      <c r="H6" s="141"/>
      <c r="I6" s="141"/>
      <c r="J6" s="141"/>
      <c r="K6" s="141"/>
    </row>
    <row r="7" spans="1:49" x14ac:dyDescent="0.25">
      <c r="A7" s="151" t="s">
        <v>311</v>
      </c>
      <c r="B7" s="167">
        <v>103.57912</v>
      </c>
    </row>
    <row r="8" spans="1:49" x14ac:dyDescent="0.25">
      <c r="A8" s="151" t="s">
        <v>309</v>
      </c>
      <c r="B8" s="152">
        <v>0.185</v>
      </c>
      <c r="E8" s="157" t="s">
        <v>300</v>
      </c>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9"/>
    </row>
    <row r="9" spans="1:49" ht="16.5" thickBot="1" x14ac:dyDescent="0.35">
      <c r="A9" s="153" t="s">
        <v>316</v>
      </c>
      <c r="B9" s="150">
        <f>(305^2*B8)*G5*8760/1000000</f>
        <v>46.102788690150007</v>
      </c>
      <c r="D9" s="154" t="s">
        <v>301</v>
      </c>
      <c r="E9" s="155">
        <v>2016</v>
      </c>
      <c r="F9" s="155">
        <v>2017</v>
      </c>
      <c r="G9" s="155">
        <v>2018</v>
      </c>
      <c r="H9" s="155">
        <v>2019</v>
      </c>
      <c r="I9" s="155">
        <v>2020</v>
      </c>
      <c r="J9" s="155">
        <v>2021</v>
      </c>
      <c r="K9" s="155">
        <v>2022</v>
      </c>
      <c r="L9" s="155">
        <v>2023</v>
      </c>
      <c r="M9" s="155">
        <v>2024</v>
      </c>
      <c r="N9" s="155">
        <v>2025</v>
      </c>
      <c r="O9" s="155">
        <v>2026</v>
      </c>
      <c r="P9" s="155">
        <v>2027</v>
      </c>
      <c r="Q9" s="155">
        <v>2028</v>
      </c>
      <c r="R9" s="155">
        <v>2029</v>
      </c>
      <c r="S9" s="155">
        <v>2030</v>
      </c>
      <c r="T9" s="155">
        <v>2031</v>
      </c>
      <c r="U9" s="155">
        <v>2032</v>
      </c>
      <c r="V9" s="155">
        <v>2033</v>
      </c>
      <c r="W9" s="155">
        <v>2034</v>
      </c>
      <c r="X9" s="155">
        <v>2035</v>
      </c>
      <c r="Y9" s="155">
        <v>2036</v>
      </c>
      <c r="Z9" s="155">
        <v>2037</v>
      </c>
      <c r="AA9" s="155">
        <v>2038</v>
      </c>
      <c r="AB9" s="155">
        <v>2039</v>
      </c>
      <c r="AC9" s="155">
        <v>2040</v>
      </c>
      <c r="AD9" s="155">
        <v>2041</v>
      </c>
      <c r="AE9" s="155">
        <v>2042</v>
      </c>
      <c r="AF9" s="155">
        <v>2043</v>
      </c>
      <c r="AG9" s="155">
        <v>2044</v>
      </c>
      <c r="AH9" s="155">
        <v>2045</v>
      </c>
      <c r="AI9" s="155">
        <v>2046</v>
      </c>
      <c r="AJ9" s="155">
        <v>2047</v>
      </c>
      <c r="AK9" s="155">
        <v>2048</v>
      </c>
      <c r="AL9" s="155">
        <v>2049</v>
      </c>
      <c r="AM9" s="155">
        <v>2050</v>
      </c>
      <c r="AN9" s="155">
        <v>2051</v>
      </c>
      <c r="AO9" s="155">
        <v>2052</v>
      </c>
      <c r="AP9" s="155">
        <v>2053</v>
      </c>
      <c r="AQ9" s="155">
        <v>2054</v>
      </c>
      <c r="AR9" s="155">
        <v>2055</v>
      </c>
      <c r="AS9" s="155">
        <v>2056</v>
      </c>
      <c r="AT9" s="155">
        <v>2057</v>
      </c>
      <c r="AU9" s="155">
        <v>2058</v>
      </c>
      <c r="AV9" s="155">
        <v>2059</v>
      </c>
      <c r="AW9" s="155">
        <v>2060</v>
      </c>
    </row>
    <row r="10" spans="1:49" x14ac:dyDescent="0.25">
      <c r="D10" s="154" t="s">
        <v>304</v>
      </c>
      <c r="E10" s="166">
        <v>94.186528357718217</v>
      </c>
      <c r="F10" s="142">
        <v>0</v>
      </c>
      <c r="G10" s="142">
        <v>0</v>
      </c>
      <c r="H10" s="142">
        <v>0</v>
      </c>
      <c r="I10" s="142">
        <v>0</v>
      </c>
      <c r="J10" s="142">
        <v>0</v>
      </c>
      <c r="K10" s="142">
        <v>0</v>
      </c>
      <c r="L10" s="142">
        <v>0</v>
      </c>
      <c r="M10" s="156">
        <v>0</v>
      </c>
      <c r="N10" s="156">
        <v>0</v>
      </c>
      <c r="O10" s="156">
        <v>0</v>
      </c>
      <c r="P10" s="156">
        <v>0</v>
      </c>
      <c r="Q10" s="156">
        <v>0</v>
      </c>
      <c r="R10" s="156">
        <v>0</v>
      </c>
      <c r="S10" s="156">
        <v>0</v>
      </c>
      <c r="T10" s="156">
        <v>0</v>
      </c>
      <c r="U10" s="156">
        <v>0</v>
      </c>
      <c r="V10" s="156">
        <v>0</v>
      </c>
      <c r="W10" s="156">
        <v>0</v>
      </c>
      <c r="X10" s="156">
        <v>0</v>
      </c>
      <c r="Y10" s="156">
        <v>0</v>
      </c>
      <c r="Z10" s="156">
        <v>0</v>
      </c>
      <c r="AA10" s="156">
        <v>0</v>
      </c>
      <c r="AB10" s="156">
        <v>0</v>
      </c>
      <c r="AC10" s="156">
        <v>0</v>
      </c>
      <c r="AD10" s="156">
        <v>0</v>
      </c>
      <c r="AE10" s="156">
        <v>0</v>
      </c>
      <c r="AF10" s="156">
        <v>0</v>
      </c>
      <c r="AG10" s="156">
        <v>0</v>
      </c>
      <c r="AH10" s="156">
        <v>0</v>
      </c>
      <c r="AI10" s="156">
        <v>0</v>
      </c>
      <c r="AJ10" s="156">
        <v>0</v>
      </c>
      <c r="AK10" s="156">
        <v>0</v>
      </c>
      <c r="AL10" s="156">
        <v>0</v>
      </c>
      <c r="AM10" s="156">
        <v>0</v>
      </c>
      <c r="AN10" s="156">
        <v>0</v>
      </c>
      <c r="AO10" s="156">
        <v>0</v>
      </c>
      <c r="AP10" s="156">
        <v>0</v>
      </c>
      <c r="AQ10" s="156">
        <v>0</v>
      </c>
      <c r="AR10" s="156">
        <v>0</v>
      </c>
      <c r="AS10" s="156">
        <v>0</v>
      </c>
      <c r="AT10" s="156">
        <v>0</v>
      </c>
      <c r="AU10" s="156">
        <v>0</v>
      </c>
      <c r="AV10" s="156">
        <v>0</v>
      </c>
      <c r="AW10" s="156">
        <v>0</v>
      </c>
    </row>
    <row r="11" spans="1:49" x14ac:dyDescent="0.25">
      <c r="D11" s="154" t="s">
        <v>35</v>
      </c>
      <c r="E11" s="164">
        <f>E10*B9</f>
        <v>4342.2616143347041</v>
      </c>
      <c r="F11" s="164">
        <f>E11</f>
        <v>4342.2616143347041</v>
      </c>
      <c r="G11" s="164">
        <f>F11</f>
        <v>4342.2616143347041</v>
      </c>
      <c r="H11" s="164">
        <f t="shared" ref="H11:AW11" si="0">G11</f>
        <v>4342.2616143347041</v>
      </c>
      <c r="I11" s="164">
        <f t="shared" si="0"/>
        <v>4342.2616143347041</v>
      </c>
      <c r="J11" s="164">
        <f t="shared" si="0"/>
        <v>4342.2616143347041</v>
      </c>
      <c r="K11" s="164">
        <f t="shared" si="0"/>
        <v>4342.2616143347041</v>
      </c>
      <c r="L11" s="164">
        <f t="shared" si="0"/>
        <v>4342.2616143347041</v>
      </c>
      <c r="M11" s="164">
        <f t="shared" si="0"/>
        <v>4342.2616143347041</v>
      </c>
      <c r="N11" s="164">
        <f t="shared" si="0"/>
        <v>4342.2616143347041</v>
      </c>
      <c r="O11" s="164">
        <f t="shared" si="0"/>
        <v>4342.2616143347041</v>
      </c>
      <c r="P11" s="164">
        <f t="shared" si="0"/>
        <v>4342.2616143347041</v>
      </c>
      <c r="Q11" s="164">
        <f t="shared" si="0"/>
        <v>4342.2616143347041</v>
      </c>
      <c r="R11" s="164">
        <f t="shared" si="0"/>
        <v>4342.2616143347041</v>
      </c>
      <c r="S11" s="164">
        <f t="shared" si="0"/>
        <v>4342.2616143347041</v>
      </c>
      <c r="T11" s="164">
        <f t="shared" si="0"/>
        <v>4342.2616143347041</v>
      </c>
      <c r="U11" s="164">
        <f t="shared" si="0"/>
        <v>4342.2616143347041</v>
      </c>
      <c r="V11" s="164">
        <f t="shared" si="0"/>
        <v>4342.2616143347041</v>
      </c>
      <c r="W11" s="164">
        <f t="shared" si="0"/>
        <v>4342.2616143347041</v>
      </c>
      <c r="X11" s="164">
        <f t="shared" si="0"/>
        <v>4342.2616143347041</v>
      </c>
      <c r="Y11" s="164">
        <f t="shared" si="0"/>
        <v>4342.2616143347041</v>
      </c>
      <c r="Z11" s="164">
        <f t="shared" si="0"/>
        <v>4342.2616143347041</v>
      </c>
      <c r="AA11" s="164">
        <f t="shared" si="0"/>
        <v>4342.2616143347041</v>
      </c>
      <c r="AB11" s="164">
        <f t="shared" si="0"/>
        <v>4342.2616143347041</v>
      </c>
      <c r="AC11" s="164">
        <f t="shared" si="0"/>
        <v>4342.2616143347041</v>
      </c>
      <c r="AD11" s="164">
        <f t="shared" si="0"/>
        <v>4342.2616143347041</v>
      </c>
      <c r="AE11" s="164">
        <f t="shared" si="0"/>
        <v>4342.2616143347041</v>
      </c>
      <c r="AF11" s="164">
        <f t="shared" si="0"/>
        <v>4342.2616143347041</v>
      </c>
      <c r="AG11" s="164">
        <f t="shared" si="0"/>
        <v>4342.2616143347041</v>
      </c>
      <c r="AH11" s="164">
        <f t="shared" si="0"/>
        <v>4342.2616143347041</v>
      </c>
      <c r="AI11" s="164">
        <f t="shared" si="0"/>
        <v>4342.2616143347041</v>
      </c>
      <c r="AJ11" s="164">
        <f t="shared" si="0"/>
        <v>4342.2616143347041</v>
      </c>
      <c r="AK11" s="164">
        <f t="shared" si="0"/>
        <v>4342.2616143347041</v>
      </c>
      <c r="AL11" s="164">
        <f t="shared" si="0"/>
        <v>4342.2616143347041</v>
      </c>
      <c r="AM11" s="164">
        <f t="shared" si="0"/>
        <v>4342.2616143347041</v>
      </c>
      <c r="AN11" s="164">
        <f t="shared" si="0"/>
        <v>4342.2616143347041</v>
      </c>
      <c r="AO11" s="164">
        <f t="shared" si="0"/>
        <v>4342.2616143347041</v>
      </c>
      <c r="AP11" s="164">
        <f t="shared" si="0"/>
        <v>4342.2616143347041</v>
      </c>
      <c r="AQ11" s="164">
        <f t="shared" si="0"/>
        <v>4342.2616143347041</v>
      </c>
      <c r="AR11" s="164">
        <f t="shared" si="0"/>
        <v>4342.2616143347041</v>
      </c>
      <c r="AS11" s="164">
        <f t="shared" si="0"/>
        <v>4342.2616143347041</v>
      </c>
      <c r="AT11" s="164">
        <f t="shared" si="0"/>
        <v>4342.2616143347041</v>
      </c>
      <c r="AU11" s="164">
        <f t="shared" si="0"/>
        <v>4342.2616143347041</v>
      </c>
      <c r="AV11" s="164">
        <f t="shared" si="0"/>
        <v>4342.2616143347041</v>
      </c>
      <c r="AW11" s="164">
        <f t="shared" si="0"/>
        <v>4342.2616143347041</v>
      </c>
    </row>
    <row r="12" spans="1:49" x14ac:dyDescent="0.25">
      <c r="A12" s="141"/>
      <c r="D12" s="154" t="s">
        <v>303</v>
      </c>
      <c r="E12" s="142">
        <f>B7*E10/1000</f>
        <v>9.7557577231474983</v>
      </c>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row>
    <row r="13" spans="1:49" x14ac:dyDescent="0.25">
      <c r="A13" s="141"/>
    </row>
    <row r="14" spans="1:49" x14ac:dyDescent="0.25">
      <c r="A14" s="141" t="s">
        <v>319</v>
      </c>
    </row>
    <row r="15" spans="1:49" x14ac:dyDescent="0.25">
      <c r="A15" s="141" t="s">
        <v>310</v>
      </c>
    </row>
    <row r="16" spans="1:49" x14ac:dyDescent="0.25">
      <c r="A16" s="160" t="s">
        <v>338</v>
      </c>
    </row>
    <row r="22" spans="1:11" x14ac:dyDescent="0.25">
      <c r="A22" s="139"/>
      <c r="B22" s="141"/>
    </row>
    <row r="23" spans="1:11" x14ac:dyDescent="0.25">
      <c r="A23" s="139"/>
      <c r="B23" s="141"/>
      <c r="E23" s="141"/>
      <c r="F23" s="141"/>
      <c r="G23" s="141"/>
      <c r="H23" s="141"/>
      <c r="I23" s="141"/>
      <c r="J23" s="141"/>
      <c r="K23" s="141"/>
    </row>
    <row r="25" spans="1:11" x14ac:dyDescent="0.25">
      <c r="F25" s="141"/>
      <c r="G25" s="141"/>
      <c r="H25" s="141"/>
      <c r="I25" s="141"/>
      <c r="J25" s="141"/>
      <c r="K25" s="141"/>
    </row>
  </sheetData>
  <sheetProtection password="CD26" sheet="1" objects="1" scenarios="1" selectLockedCells="1" selectUnlockedCells="1"/>
  <mergeCells count="1">
    <mergeCell ref="A4: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C9" sqref="C9"/>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10"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ht="16.5" x14ac:dyDescent="0.3">
      <c r="A1" s="2"/>
      <c r="B1" s="3" t="s">
        <v>293</v>
      </c>
      <c r="C1" s="138" t="s">
        <v>314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5" t="s">
        <v>82</v>
      </c>
      <c r="C3" s="46"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7">
        <v>16</v>
      </c>
      <c r="C4" s="44">
        <f>INDEX($E$81:$BD$81,1,$C$9+$B4-1)</f>
        <v>0.51077386936938729</v>
      </c>
      <c r="D4" s="9"/>
      <c r="E4" s="9"/>
      <c r="F4" s="86"/>
      <c r="G4" s="9"/>
      <c r="I4" s="40"/>
      <c r="T4" s="54"/>
      <c r="U4" s="17"/>
      <c r="AQ4" s="22"/>
      <c r="AR4" s="22"/>
      <c r="AS4" s="22"/>
      <c r="AT4" s="22"/>
      <c r="AU4" s="22"/>
      <c r="AV4" s="22"/>
      <c r="AW4" s="22"/>
      <c r="AX4" s="22"/>
      <c r="AY4" s="22"/>
      <c r="AZ4" s="22"/>
      <c r="BA4" s="22"/>
      <c r="BB4" s="22"/>
      <c r="BC4" s="22"/>
      <c r="BD4" s="22"/>
    </row>
    <row r="5" spans="1:56" x14ac:dyDescent="0.3">
      <c r="B5" s="47">
        <v>24</v>
      </c>
      <c r="C5" s="44">
        <f>INDEX($E$81:$BD$81,1,$C$9+$B5-1)</f>
        <v>0.81831360690957022</v>
      </c>
      <c r="D5" s="18"/>
      <c r="E5" s="62"/>
      <c r="F5" s="9"/>
      <c r="G5" s="9"/>
      <c r="AQ5" s="22"/>
      <c r="AR5" s="22"/>
      <c r="AS5" s="22"/>
      <c r="AT5" s="22"/>
      <c r="AU5" s="22"/>
      <c r="AV5" s="22"/>
      <c r="AW5" s="22"/>
      <c r="AX5" s="22"/>
      <c r="AY5" s="22"/>
      <c r="AZ5" s="22"/>
      <c r="BA5" s="22"/>
      <c r="BB5" s="22"/>
      <c r="BC5" s="22"/>
      <c r="BD5" s="22"/>
    </row>
    <row r="6" spans="1:56" x14ac:dyDescent="0.3">
      <c r="B6" s="47">
        <v>32</v>
      </c>
      <c r="C6" s="44">
        <f>INDEX($E$81:$BD$81,1,$C$9+$B6-1)</f>
        <v>1.0344956932375353</v>
      </c>
      <c r="D6" s="9"/>
      <c r="E6" s="9"/>
      <c r="F6" s="9"/>
      <c r="G6" s="9"/>
      <c r="AQ6" s="22"/>
      <c r="AR6" s="22"/>
      <c r="AS6" s="22"/>
      <c r="AT6" s="22"/>
      <c r="AU6" s="22"/>
      <c r="AV6" s="22"/>
      <c r="AW6" s="22"/>
      <c r="AX6" s="22"/>
      <c r="AY6" s="22"/>
      <c r="AZ6" s="22"/>
      <c r="BA6" s="22"/>
      <c r="BB6" s="22"/>
      <c r="BC6" s="22"/>
      <c r="BD6" s="22"/>
    </row>
    <row r="7" spans="1:56" x14ac:dyDescent="0.3">
      <c r="B7" s="47">
        <v>45</v>
      </c>
      <c r="C7" s="44">
        <f>INDEX($E$81:$BD$81,1,$C$9+$B7-1)</f>
        <v>1.2497091727566887</v>
      </c>
      <c r="D7" s="9"/>
      <c r="E7" s="9"/>
      <c r="F7" s="9"/>
      <c r="G7" s="9"/>
      <c r="AQ7" s="22"/>
      <c r="AR7" s="22"/>
      <c r="AS7" s="22"/>
      <c r="AT7" s="22"/>
      <c r="AU7" s="22"/>
      <c r="AV7" s="22"/>
      <c r="AW7" s="22"/>
      <c r="AX7" s="22"/>
      <c r="AY7" s="22"/>
      <c r="AZ7" s="22"/>
      <c r="BA7" s="22"/>
      <c r="BB7" s="22"/>
      <c r="BC7" s="22"/>
      <c r="BD7" s="22"/>
    </row>
    <row r="8" spans="1:56" x14ac:dyDescent="0.3">
      <c r="B8" s="48"/>
      <c r="C8" s="44"/>
      <c r="D8" s="9"/>
      <c r="E8" s="9"/>
      <c r="F8" s="9"/>
      <c r="G8" s="9"/>
      <c r="AQ8" s="22"/>
      <c r="AR8" s="22"/>
      <c r="AS8" s="22"/>
      <c r="AT8" s="22"/>
      <c r="AU8" s="22"/>
      <c r="AV8" s="22"/>
      <c r="AW8" s="22"/>
      <c r="AX8" s="22"/>
      <c r="AY8" s="22"/>
      <c r="AZ8" s="22"/>
      <c r="BA8" s="22"/>
      <c r="BB8" s="22"/>
      <c r="BC8" s="22"/>
      <c r="BD8" s="22"/>
    </row>
    <row r="9" spans="1:56" ht="15.75" thickBot="1" x14ac:dyDescent="0.35">
      <c r="B9" s="108" t="s">
        <v>80</v>
      </c>
      <c r="C9" s="132">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4" t="s">
        <v>11</v>
      </c>
      <c r="B13" s="60" t="s">
        <v>156</v>
      </c>
      <c r="C13" s="59"/>
      <c r="D13" s="60" t="s">
        <v>39</v>
      </c>
      <c r="E13" s="61">
        <f>-1*'Workings 1'!E12</f>
        <v>-0.28640742230191496</v>
      </c>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0"/>
      <c r="AY13" s="60"/>
      <c r="AZ13" s="60"/>
      <c r="BA13" s="60"/>
      <c r="BB13" s="60"/>
      <c r="BC13" s="60"/>
      <c r="BD13" s="60"/>
    </row>
    <row r="14" spans="1:56" x14ac:dyDescent="0.3">
      <c r="A14" s="215"/>
      <c r="B14" s="60" t="s">
        <v>193</v>
      </c>
      <c r="C14" s="59"/>
      <c r="D14" s="60" t="s">
        <v>39</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0"/>
      <c r="AY14" s="60"/>
      <c r="AZ14" s="60"/>
      <c r="BA14" s="60"/>
      <c r="BB14" s="60"/>
      <c r="BC14" s="60"/>
      <c r="BD14" s="60"/>
    </row>
    <row r="15" spans="1:56" x14ac:dyDescent="0.3">
      <c r="A15" s="215"/>
      <c r="B15" s="60" t="s">
        <v>193</v>
      </c>
      <c r="C15" s="59"/>
      <c r="D15" s="60" t="s">
        <v>39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0"/>
      <c r="AY15" s="60"/>
      <c r="AZ15" s="60"/>
      <c r="BA15" s="60"/>
      <c r="BB15" s="60"/>
      <c r="BC15" s="60"/>
      <c r="BD15" s="60"/>
    </row>
    <row r="16" spans="1:56" x14ac:dyDescent="0.3">
      <c r="A16" s="215"/>
      <c r="B16" s="60" t="s">
        <v>193</v>
      </c>
      <c r="C16" s="59"/>
      <c r="D16" s="60" t="s">
        <v>39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0"/>
      <c r="AY16" s="60"/>
      <c r="AZ16" s="60"/>
      <c r="BA16" s="60"/>
      <c r="BB16" s="60"/>
      <c r="BC16" s="60"/>
      <c r="BD16" s="60"/>
    </row>
    <row r="17" spans="1:56" x14ac:dyDescent="0.3">
      <c r="A17" s="215"/>
      <c r="B17" s="60" t="s">
        <v>193</v>
      </c>
      <c r="C17" s="59"/>
      <c r="D17" s="60" t="s">
        <v>39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0"/>
      <c r="AY17" s="60"/>
      <c r="AZ17" s="60"/>
      <c r="BA17" s="60"/>
      <c r="BB17" s="60"/>
      <c r="BC17" s="60"/>
      <c r="BD17" s="60"/>
    </row>
    <row r="18" spans="1:56" ht="15.75" thickBot="1" x14ac:dyDescent="0.35">
      <c r="A18" s="216"/>
      <c r="B18" s="119" t="s">
        <v>192</v>
      </c>
      <c r="C18" s="125"/>
      <c r="D18" s="120" t="s">
        <v>39</v>
      </c>
      <c r="E18" s="58">
        <f>SUM(E13:E17)</f>
        <v>-0.28640742230191496</v>
      </c>
      <c r="F18" s="58">
        <f t="shared" ref="F18:AW18" si="0">SUM(F13:F17)</f>
        <v>0</v>
      </c>
      <c r="G18" s="58">
        <f t="shared" si="0"/>
        <v>0</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0</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x14ac:dyDescent="0.3">
      <c r="A19" s="221" t="s">
        <v>251</v>
      </c>
      <c r="B19" s="60" t="s">
        <v>171</v>
      </c>
      <c r="C19" s="8"/>
      <c r="D19" s="9" t="s">
        <v>39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x14ac:dyDescent="0.3">
      <c r="A20" s="221"/>
      <c r="B20" s="60" t="s">
        <v>156</v>
      </c>
      <c r="C20" s="8"/>
      <c r="D20" s="9" t="s">
        <v>39</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x14ac:dyDescent="0.3">
      <c r="A21" s="221"/>
      <c r="B21" s="60" t="s">
        <v>193</v>
      </c>
      <c r="C21" s="8"/>
      <c r="D21" s="9" t="s">
        <v>39</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x14ac:dyDescent="0.3">
      <c r="A22" s="221"/>
      <c r="B22" s="60" t="s">
        <v>193</v>
      </c>
      <c r="C22" s="8"/>
      <c r="D22" s="9" t="s">
        <v>39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x14ac:dyDescent="0.3">
      <c r="A23" s="221"/>
      <c r="B23" s="60" t="s">
        <v>193</v>
      </c>
      <c r="C23" s="8"/>
      <c r="D23" s="9"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x14ac:dyDescent="0.3">
      <c r="A24" s="221"/>
      <c r="B24" s="60" t="s">
        <v>193</v>
      </c>
      <c r="C24" s="8"/>
      <c r="D24" s="9" t="s">
        <v>39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x14ac:dyDescent="0.3">
      <c r="A25" s="222"/>
      <c r="B25" s="60" t="s">
        <v>267</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09"/>
      <c r="B26" s="56" t="s">
        <v>92</v>
      </c>
      <c r="C26" s="57" t="s">
        <v>90</v>
      </c>
      <c r="D26" s="56" t="s">
        <v>39</v>
      </c>
      <c r="E26" s="58">
        <f>E18+E25</f>
        <v>-0.28640742230191496</v>
      </c>
      <c r="F26" s="58">
        <f t="shared" ref="F26:BD26" si="2">F18+F25</f>
        <v>0</v>
      </c>
      <c r="G26" s="58">
        <f t="shared" si="2"/>
        <v>0</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0</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x14ac:dyDescent="0.3">
      <c r="A27" s="110"/>
      <c r="B27" s="9" t="s">
        <v>13</v>
      </c>
      <c r="C27" s="8" t="s">
        <v>40</v>
      </c>
      <c r="D27" s="9" t="s">
        <v>41</v>
      </c>
      <c r="E27" s="10">
        <v>0.68</v>
      </c>
      <c r="F27" s="10">
        <v>0.68</v>
      </c>
      <c r="G27" s="10">
        <v>0.68</v>
      </c>
      <c r="H27" s="10">
        <v>0.68</v>
      </c>
      <c r="I27" s="10">
        <v>0.68</v>
      </c>
      <c r="J27" s="10">
        <v>0.68</v>
      </c>
      <c r="K27" s="10">
        <v>0.68</v>
      </c>
      <c r="L27" s="10">
        <v>0.68</v>
      </c>
      <c r="M27" s="10">
        <v>0.68</v>
      </c>
      <c r="N27" s="10">
        <v>0.68</v>
      </c>
      <c r="O27" s="10">
        <v>0.68</v>
      </c>
      <c r="P27" s="10">
        <v>0.68</v>
      </c>
      <c r="Q27" s="10">
        <v>0.68</v>
      </c>
      <c r="R27" s="10">
        <v>0.68</v>
      </c>
      <c r="S27" s="10">
        <v>0.68</v>
      </c>
      <c r="T27" s="10">
        <v>0.68</v>
      </c>
      <c r="U27" s="10">
        <v>0.68</v>
      </c>
      <c r="V27" s="10">
        <v>0.68</v>
      </c>
      <c r="W27" s="10">
        <v>0.68</v>
      </c>
      <c r="X27" s="10">
        <v>0.68</v>
      </c>
      <c r="Y27" s="10">
        <v>0.68</v>
      </c>
      <c r="Z27" s="10">
        <v>0.68</v>
      </c>
      <c r="AA27" s="10">
        <v>0.68</v>
      </c>
      <c r="AB27" s="10">
        <v>0.68</v>
      </c>
      <c r="AC27" s="10">
        <v>0.68</v>
      </c>
      <c r="AD27" s="10">
        <v>0.68</v>
      </c>
      <c r="AE27" s="10">
        <v>0.68</v>
      </c>
      <c r="AF27" s="10">
        <v>0.68</v>
      </c>
      <c r="AG27" s="10">
        <v>0.68</v>
      </c>
      <c r="AH27" s="10">
        <v>0.68</v>
      </c>
      <c r="AI27" s="10">
        <v>0.68</v>
      </c>
      <c r="AJ27" s="10">
        <v>0.68</v>
      </c>
      <c r="AK27" s="10">
        <v>0.68</v>
      </c>
      <c r="AL27" s="10">
        <v>0.68</v>
      </c>
      <c r="AM27" s="10">
        <v>0.68</v>
      </c>
      <c r="AN27" s="10">
        <v>0.68</v>
      </c>
      <c r="AO27" s="10">
        <v>0.68</v>
      </c>
      <c r="AP27" s="10">
        <v>0.68</v>
      </c>
      <c r="AQ27" s="10">
        <v>0.68</v>
      </c>
      <c r="AR27" s="10">
        <v>0.68</v>
      </c>
      <c r="AS27" s="10">
        <v>0.68</v>
      </c>
      <c r="AT27" s="10">
        <v>0.68</v>
      </c>
      <c r="AU27" s="10">
        <v>0.68</v>
      </c>
      <c r="AV27" s="10">
        <v>0.68</v>
      </c>
      <c r="AW27" s="10">
        <v>0.68</v>
      </c>
      <c r="AX27" s="11"/>
      <c r="AY27" s="11"/>
      <c r="AZ27" s="11"/>
      <c r="BA27" s="11"/>
      <c r="BB27" s="11"/>
      <c r="BC27" s="11"/>
      <c r="BD27" s="11"/>
    </row>
    <row r="28" spans="1:56" x14ac:dyDescent="0.3">
      <c r="A28" s="110"/>
      <c r="B28" s="9" t="s">
        <v>12</v>
      </c>
      <c r="C28" s="9" t="s">
        <v>42</v>
      </c>
      <c r="D28" s="9" t="s">
        <v>39</v>
      </c>
      <c r="E28" s="34">
        <f>E26*E27</f>
        <v>-0.19475704716530218</v>
      </c>
      <c r="F28" s="34">
        <f t="shared" ref="F28:AW28" si="3">F26*F27</f>
        <v>0</v>
      </c>
      <c r="G28" s="34">
        <f t="shared" si="3"/>
        <v>0</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x14ac:dyDescent="0.3">
      <c r="A29" s="110"/>
      <c r="B29" s="9" t="s">
        <v>89</v>
      </c>
      <c r="C29" s="11" t="s">
        <v>43</v>
      </c>
      <c r="D29" s="9" t="s">
        <v>39</v>
      </c>
      <c r="E29" s="34">
        <f>E26-E28</f>
        <v>-9.1650375136612783E-2</v>
      </c>
      <c r="F29" s="34">
        <f t="shared" ref="F29:AW29" si="4">F26-F28</f>
        <v>0</v>
      </c>
      <c r="G29" s="34">
        <f t="shared" si="4"/>
        <v>0</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x14ac:dyDescent="0.35">
      <c r="A30" s="110"/>
      <c r="B30" s="9" t="s">
        <v>1</v>
      </c>
      <c r="C30" s="11" t="s">
        <v>51</v>
      </c>
      <c r="D30" s="9" t="s">
        <v>39</v>
      </c>
      <c r="F30" s="34">
        <f>$E$28/'Fixed data'!$C$7</f>
        <v>-4.3279343814511591E-3</v>
      </c>
      <c r="G30" s="34">
        <f>$E$28/'Fixed data'!$C$7</f>
        <v>-4.3279343814511591E-3</v>
      </c>
      <c r="H30" s="34">
        <f>$E$28/'Fixed data'!$C$7</f>
        <v>-4.3279343814511591E-3</v>
      </c>
      <c r="I30" s="34">
        <f>$E$28/'Fixed data'!$C$7</f>
        <v>-4.3279343814511591E-3</v>
      </c>
      <c r="J30" s="34">
        <f>$E$28/'Fixed data'!$C$7</f>
        <v>-4.3279343814511591E-3</v>
      </c>
      <c r="K30" s="34">
        <f>$E$28/'Fixed data'!$C$7</f>
        <v>-4.3279343814511591E-3</v>
      </c>
      <c r="L30" s="34">
        <f>$E$28/'Fixed data'!$C$7</f>
        <v>-4.3279343814511591E-3</v>
      </c>
      <c r="M30" s="34">
        <f>$E$28/'Fixed data'!$C$7</f>
        <v>-4.3279343814511591E-3</v>
      </c>
      <c r="N30" s="34">
        <f>$E$28/'Fixed data'!$C$7</f>
        <v>-4.3279343814511591E-3</v>
      </c>
      <c r="O30" s="34">
        <f>$E$28/'Fixed data'!$C$7</f>
        <v>-4.3279343814511591E-3</v>
      </c>
      <c r="P30" s="34">
        <f>$E$28/'Fixed data'!$C$7</f>
        <v>-4.3279343814511591E-3</v>
      </c>
      <c r="Q30" s="34">
        <f>$E$28/'Fixed data'!$C$7</f>
        <v>-4.3279343814511591E-3</v>
      </c>
      <c r="R30" s="34">
        <f>$E$28/'Fixed data'!$C$7</f>
        <v>-4.3279343814511591E-3</v>
      </c>
      <c r="S30" s="34">
        <f>$E$28/'Fixed data'!$C$7</f>
        <v>-4.3279343814511591E-3</v>
      </c>
      <c r="T30" s="34">
        <f>$E$28/'Fixed data'!$C$7</f>
        <v>-4.3279343814511591E-3</v>
      </c>
      <c r="U30" s="34">
        <f>$E$28/'Fixed data'!$C$7</f>
        <v>-4.3279343814511591E-3</v>
      </c>
      <c r="V30" s="34">
        <f>$E$28/'Fixed data'!$C$7</f>
        <v>-4.3279343814511591E-3</v>
      </c>
      <c r="W30" s="34">
        <f>$E$28/'Fixed data'!$C$7</f>
        <v>-4.3279343814511591E-3</v>
      </c>
      <c r="X30" s="34">
        <f>$E$28/'Fixed data'!$C$7</f>
        <v>-4.3279343814511591E-3</v>
      </c>
      <c r="Y30" s="34">
        <f>$E$28/'Fixed data'!$C$7</f>
        <v>-4.3279343814511591E-3</v>
      </c>
      <c r="Z30" s="34">
        <f>$E$28/'Fixed data'!$C$7</f>
        <v>-4.3279343814511591E-3</v>
      </c>
      <c r="AA30" s="34">
        <f>$E$28/'Fixed data'!$C$7</f>
        <v>-4.3279343814511591E-3</v>
      </c>
      <c r="AB30" s="34">
        <f>$E$28/'Fixed data'!$C$7</f>
        <v>-4.3279343814511591E-3</v>
      </c>
      <c r="AC30" s="34">
        <f>$E$28/'Fixed data'!$C$7</f>
        <v>-4.3279343814511591E-3</v>
      </c>
      <c r="AD30" s="34">
        <f>$E$28/'Fixed data'!$C$7</f>
        <v>-4.3279343814511591E-3</v>
      </c>
      <c r="AE30" s="34">
        <f>$E$28/'Fixed data'!$C$7</f>
        <v>-4.3279343814511591E-3</v>
      </c>
      <c r="AF30" s="34">
        <f>$E$28/'Fixed data'!$C$7</f>
        <v>-4.3279343814511591E-3</v>
      </c>
      <c r="AG30" s="34">
        <f>$E$28/'Fixed data'!$C$7</f>
        <v>-4.3279343814511591E-3</v>
      </c>
      <c r="AH30" s="34">
        <f>$E$28/'Fixed data'!$C$7</f>
        <v>-4.3279343814511591E-3</v>
      </c>
      <c r="AI30" s="34">
        <f>$E$28/'Fixed data'!$C$7</f>
        <v>-4.3279343814511591E-3</v>
      </c>
      <c r="AJ30" s="34">
        <f>$E$28/'Fixed data'!$C$7</f>
        <v>-4.3279343814511591E-3</v>
      </c>
      <c r="AK30" s="34">
        <f>$E$28/'Fixed data'!$C$7</f>
        <v>-4.3279343814511591E-3</v>
      </c>
      <c r="AL30" s="34">
        <f>$E$28/'Fixed data'!$C$7</f>
        <v>-4.3279343814511591E-3</v>
      </c>
      <c r="AM30" s="34">
        <f>$E$28/'Fixed data'!$C$7</f>
        <v>-4.3279343814511591E-3</v>
      </c>
      <c r="AN30" s="34">
        <f>$E$28/'Fixed data'!$C$7</f>
        <v>-4.3279343814511591E-3</v>
      </c>
      <c r="AO30" s="34">
        <f>$E$28/'Fixed data'!$C$7</f>
        <v>-4.3279343814511591E-3</v>
      </c>
      <c r="AP30" s="34">
        <f>$E$28/'Fixed data'!$C$7</f>
        <v>-4.3279343814511591E-3</v>
      </c>
      <c r="AQ30" s="34">
        <f>$E$28/'Fixed data'!$C$7</f>
        <v>-4.3279343814511591E-3</v>
      </c>
      <c r="AR30" s="34">
        <f>$E$28/'Fixed data'!$C$7</f>
        <v>-4.3279343814511591E-3</v>
      </c>
      <c r="AS30" s="34">
        <f>$E$28/'Fixed data'!$C$7</f>
        <v>-4.3279343814511591E-3</v>
      </c>
      <c r="AT30" s="34">
        <f>$E$28/'Fixed data'!$C$7</f>
        <v>-4.3279343814511591E-3</v>
      </c>
      <c r="AU30" s="34">
        <f>$E$28/'Fixed data'!$C$7</f>
        <v>-4.3279343814511591E-3</v>
      </c>
      <c r="AV30" s="34">
        <f>$E$28/'Fixed data'!$C$7</f>
        <v>-4.3279343814511591E-3</v>
      </c>
      <c r="AW30" s="34">
        <f>$E$28/'Fixed data'!$C$7</f>
        <v>-4.3279343814511591E-3</v>
      </c>
      <c r="AX30" s="34">
        <f>$E$28/'Fixed data'!$C$7</f>
        <v>-4.3279343814511591E-3</v>
      </c>
      <c r="AY30" s="34"/>
      <c r="AZ30" s="34"/>
      <c r="BA30" s="34"/>
      <c r="BB30" s="34"/>
      <c r="BC30" s="34"/>
      <c r="BD30" s="34"/>
    </row>
    <row r="31" spans="1:56" ht="16.5" hidden="1" customHeight="1" outlineLevel="1" x14ac:dyDescent="0.35">
      <c r="A31" s="110"/>
      <c r="B31" s="9" t="s">
        <v>2</v>
      </c>
      <c r="C31" s="11" t="s">
        <v>52</v>
      </c>
      <c r="D31" s="9" t="s">
        <v>39</v>
      </c>
      <c r="F31" s="34"/>
      <c r="G31" s="34">
        <f>$F$28/'Fixed data'!$C$7</f>
        <v>0</v>
      </c>
      <c r="H31" s="34">
        <f>$F$28/'Fixed data'!$C$7</f>
        <v>0</v>
      </c>
      <c r="I31" s="34">
        <f>$F$28/'Fixed data'!$C$7</f>
        <v>0</v>
      </c>
      <c r="J31" s="34">
        <f>$F$28/'Fixed data'!$C$7</f>
        <v>0</v>
      </c>
      <c r="K31" s="34">
        <f>$F$28/'Fixed data'!$C$7</f>
        <v>0</v>
      </c>
      <c r="L31" s="34">
        <f>$F$28/'Fixed data'!$C$7</f>
        <v>0</v>
      </c>
      <c r="M31" s="34">
        <f>$F$28/'Fixed data'!$C$7</f>
        <v>0</v>
      </c>
      <c r="N31" s="34">
        <f>$F$28/'Fixed data'!$C$7</f>
        <v>0</v>
      </c>
      <c r="O31" s="34">
        <f>$F$28/'Fixed data'!$C$7</f>
        <v>0</v>
      </c>
      <c r="P31" s="34">
        <f>$F$28/'Fixed data'!$C$7</f>
        <v>0</v>
      </c>
      <c r="Q31" s="34">
        <f>$F$28/'Fixed data'!$C$7</f>
        <v>0</v>
      </c>
      <c r="R31" s="34">
        <f>$F$28/'Fixed data'!$C$7</f>
        <v>0</v>
      </c>
      <c r="S31" s="34">
        <f>$F$28/'Fixed data'!$C$7</f>
        <v>0</v>
      </c>
      <c r="T31" s="34">
        <f>$F$28/'Fixed data'!$C$7</f>
        <v>0</v>
      </c>
      <c r="U31" s="34">
        <f>$F$28/'Fixed data'!$C$7</f>
        <v>0</v>
      </c>
      <c r="V31" s="34">
        <f>$F$28/'Fixed data'!$C$7</f>
        <v>0</v>
      </c>
      <c r="W31" s="34">
        <f>$F$28/'Fixed data'!$C$7</f>
        <v>0</v>
      </c>
      <c r="X31" s="34">
        <f>$F$28/'Fixed data'!$C$7</f>
        <v>0</v>
      </c>
      <c r="Y31" s="34">
        <f>$F$28/'Fixed data'!$C$7</f>
        <v>0</v>
      </c>
      <c r="Z31" s="34">
        <f>$F$28/'Fixed data'!$C$7</f>
        <v>0</v>
      </c>
      <c r="AA31" s="34">
        <f>$F$28/'Fixed data'!$C$7</f>
        <v>0</v>
      </c>
      <c r="AB31" s="34">
        <f>$F$28/'Fixed data'!$C$7</f>
        <v>0</v>
      </c>
      <c r="AC31" s="34">
        <f>$F$28/'Fixed data'!$C$7</f>
        <v>0</v>
      </c>
      <c r="AD31" s="34">
        <f>$F$28/'Fixed data'!$C$7</f>
        <v>0</v>
      </c>
      <c r="AE31" s="34">
        <f>$F$28/'Fixed data'!$C$7</f>
        <v>0</v>
      </c>
      <c r="AF31" s="34">
        <f>$F$28/'Fixed data'!$C$7</f>
        <v>0</v>
      </c>
      <c r="AG31" s="34">
        <f>$F$28/'Fixed data'!$C$7</f>
        <v>0</v>
      </c>
      <c r="AH31" s="34">
        <f>$F$28/'Fixed data'!$C$7</f>
        <v>0</v>
      </c>
      <c r="AI31" s="34">
        <f>$F$28/'Fixed data'!$C$7</f>
        <v>0</v>
      </c>
      <c r="AJ31" s="34">
        <f>$F$28/'Fixed data'!$C$7</f>
        <v>0</v>
      </c>
      <c r="AK31" s="34">
        <f>$F$28/'Fixed data'!$C$7</f>
        <v>0</v>
      </c>
      <c r="AL31" s="34">
        <f>$F$28/'Fixed data'!$C$7</f>
        <v>0</v>
      </c>
      <c r="AM31" s="34">
        <f>$F$28/'Fixed data'!$C$7</f>
        <v>0</v>
      </c>
      <c r="AN31" s="34">
        <f>$F$28/'Fixed data'!$C$7</f>
        <v>0</v>
      </c>
      <c r="AO31" s="34">
        <f>$F$28/'Fixed data'!$C$7</f>
        <v>0</v>
      </c>
      <c r="AP31" s="34">
        <f>$F$28/'Fixed data'!$C$7</f>
        <v>0</v>
      </c>
      <c r="AQ31" s="34">
        <f>$F$28/'Fixed data'!$C$7</f>
        <v>0</v>
      </c>
      <c r="AR31" s="34">
        <f>$F$28/'Fixed data'!$C$7</f>
        <v>0</v>
      </c>
      <c r="AS31" s="34">
        <f>$F$28/'Fixed data'!$C$7</f>
        <v>0</v>
      </c>
      <c r="AT31" s="34">
        <f>$F$28/'Fixed data'!$C$7</f>
        <v>0</v>
      </c>
      <c r="AU31" s="34">
        <f>$F$28/'Fixed data'!$C$7</f>
        <v>0</v>
      </c>
      <c r="AV31" s="34">
        <f>$F$28/'Fixed data'!$C$7</f>
        <v>0</v>
      </c>
      <c r="AW31" s="34">
        <f>$F$28/'Fixed data'!$C$7</f>
        <v>0</v>
      </c>
      <c r="AX31" s="34">
        <f>$F$28/'Fixed data'!$C$7</f>
        <v>0</v>
      </c>
      <c r="AY31" s="34">
        <f>$F$28/'Fixed data'!$C$7</f>
        <v>0</v>
      </c>
      <c r="AZ31" s="34"/>
      <c r="BA31" s="34"/>
      <c r="BB31" s="34"/>
      <c r="BC31" s="34"/>
      <c r="BD31" s="34"/>
    </row>
    <row r="32" spans="1:56" ht="16.5" hidden="1" customHeight="1" outlineLevel="1" x14ac:dyDescent="0.35">
      <c r="A32" s="110"/>
      <c r="B32" s="9" t="s">
        <v>3</v>
      </c>
      <c r="C32" s="11" t="s">
        <v>53</v>
      </c>
      <c r="D32" s="9" t="s">
        <v>39</v>
      </c>
      <c r="F32" s="34"/>
      <c r="G32" s="34"/>
      <c r="H32" s="34">
        <f>$G$28/'Fixed data'!$C$7</f>
        <v>0</v>
      </c>
      <c r="I32" s="34">
        <f>$G$28/'Fixed data'!$C$7</f>
        <v>0</v>
      </c>
      <c r="J32" s="34">
        <f>$G$28/'Fixed data'!$C$7</f>
        <v>0</v>
      </c>
      <c r="K32" s="34">
        <f>$G$28/'Fixed data'!$C$7</f>
        <v>0</v>
      </c>
      <c r="L32" s="34">
        <f>$G$28/'Fixed data'!$C$7</f>
        <v>0</v>
      </c>
      <c r="M32" s="34">
        <f>$G$28/'Fixed data'!$C$7</f>
        <v>0</v>
      </c>
      <c r="N32" s="34">
        <f>$G$28/'Fixed data'!$C$7</f>
        <v>0</v>
      </c>
      <c r="O32" s="34">
        <f>$G$28/'Fixed data'!$C$7</f>
        <v>0</v>
      </c>
      <c r="P32" s="34">
        <f>$G$28/'Fixed data'!$C$7</f>
        <v>0</v>
      </c>
      <c r="Q32" s="34">
        <f>$G$28/'Fixed data'!$C$7</f>
        <v>0</v>
      </c>
      <c r="R32" s="34">
        <f>$G$28/'Fixed data'!$C$7</f>
        <v>0</v>
      </c>
      <c r="S32" s="34">
        <f>$G$28/'Fixed data'!$C$7</f>
        <v>0</v>
      </c>
      <c r="T32" s="34">
        <f>$G$28/'Fixed data'!$C$7</f>
        <v>0</v>
      </c>
      <c r="U32" s="34">
        <f>$G$28/'Fixed data'!$C$7</f>
        <v>0</v>
      </c>
      <c r="V32" s="34">
        <f>$G$28/'Fixed data'!$C$7</f>
        <v>0</v>
      </c>
      <c r="W32" s="34">
        <f>$G$28/'Fixed data'!$C$7</f>
        <v>0</v>
      </c>
      <c r="X32" s="34">
        <f>$G$28/'Fixed data'!$C$7</f>
        <v>0</v>
      </c>
      <c r="Y32" s="34">
        <f>$G$28/'Fixed data'!$C$7</f>
        <v>0</v>
      </c>
      <c r="Z32" s="34">
        <f>$G$28/'Fixed data'!$C$7</f>
        <v>0</v>
      </c>
      <c r="AA32" s="34">
        <f>$G$28/'Fixed data'!$C$7</f>
        <v>0</v>
      </c>
      <c r="AB32" s="34">
        <f>$G$28/'Fixed data'!$C$7</f>
        <v>0</v>
      </c>
      <c r="AC32" s="34">
        <f>$G$28/'Fixed data'!$C$7</f>
        <v>0</v>
      </c>
      <c r="AD32" s="34">
        <f>$G$28/'Fixed data'!$C$7</f>
        <v>0</v>
      </c>
      <c r="AE32" s="34">
        <f>$G$28/'Fixed data'!$C$7</f>
        <v>0</v>
      </c>
      <c r="AF32" s="34">
        <f>$G$28/'Fixed data'!$C$7</f>
        <v>0</v>
      </c>
      <c r="AG32" s="34">
        <f>$G$28/'Fixed data'!$C$7</f>
        <v>0</v>
      </c>
      <c r="AH32" s="34">
        <f>$G$28/'Fixed data'!$C$7</f>
        <v>0</v>
      </c>
      <c r="AI32" s="34">
        <f>$G$28/'Fixed data'!$C$7</f>
        <v>0</v>
      </c>
      <c r="AJ32" s="34">
        <f>$G$28/'Fixed data'!$C$7</f>
        <v>0</v>
      </c>
      <c r="AK32" s="34">
        <f>$G$28/'Fixed data'!$C$7</f>
        <v>0</v>
      </c>
      <c r="AL32" s="34">
        <f>$G$28/'Fixed data'!$C$7</f>
        <v>0</v>
      </c>
      <c r="AM32" s="34">
        <f>$G$28/'Fixed data'!$C$7</f>
        <v>0</v>
      </c>
      <c r="AN32" s="34">
        <f>$G$28/'Fixed data'!$C$7</f>
        <v>0</v>
      </c>
      <c r="AO32" s="34">
        <f>$G$28/'Fixed data'!$C$7</f>
        <v>0</v>
      </c>
      <c r="AP32" s="34">
        <f>$G$28/'Fixed data'!$C$7</f>
        <v>0</v>
      </c>
      <c r="AQ32" s="34">
        <f>$G$28/'Fixed data'!$C$7</f>
        <v>0</v>
      </c>
      <c r="AR32" s="34">
        <f>$G$28/'Fixed data'!$C$7</f>
        <v>0</v>
      </c>
      <c r="AS32" s="34">
        <f>$G$28/'Fixed data'!$C$7</f>
        <v>0</v>
      </c>
      <c r="AT32" s="34">
        <f>$G$28/'Fixed data'!$C$7</f>
        <v>0</v>
      </c>
      <c r="AU32" s="34">
        <f>$G$28/'Fixed data'!$C$7</f>
        <v>0</v>
      </c>
      <c r="AV32" s="34">
        <f>$G$28/'Fixed data'!$C$7</f>
        <v>0</v>
      </c>
      <c r="AW32" s="34">
        <f>$G$28/'Fixed data'!$C$7</f>
        <v>0</v>
      </c>
      <c r="AX32" s="34">
        <f>$G$28/'Fixed data'!$C$7</f>
        <v>0</v>
      </c>
      <c r="AY32" s="34">
        <f>$G$28/'Fixed data'!$C$7</f>
        <v>0</v>
      </c>
      <c r="AZ32" s="34">
        <f>$G$28/'Fixed data'!$C$7</f>
        <v>0</v>
      </c>
      <c r="BA32" s="34"/>
      <c r="BB32" s="34"/>
      <c r="BC32" s="34"/>
      <c r="BD32" s="34"/>
    </row>
    <row r="33" spans="1:57" ht="16.5" hidden="1" customHeight="1" outlineLevel="1" x14ac:dyDescent="0.35">
      <c r="A33" s="110"/>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x14ac:dyDescent="0.35">
      <c r="A34" s="110"/>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x14ac:dyDescent="0.35">
      <c r="A35" s="110"/>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x14ac:dyDescent="0.35">
      <c r="A36" s="110"/>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x14ac:dyDescent="0.35">
      <c r="A37" s="110"/>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x14ac:dyDescent="0.35">
      <c r="A38" s="110"/>
      <c r="B38" s="9" t="s">
        <v>106</v>
      </c>
      <c r="C38" s="11" t="s">
        <v>128</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x14ac:dyDescent="0.35">
      <c r="A39" s="110"/>
      <c r="B39" s="9" t="s">
        <v>107</v>
      </c>
      <c r="C39" s="11" t="s">
        <v>129</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x14ac:dyDescent="0.35">
      <c r="A40" s="110"/>
      <c r="B40" s="9" t="s">
        <v>108</v>
      </c>
      <c r="C40" s="11" t="s">
        <v>130</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x14ac:dyDescent="0.35">
      <c r="A41" s="110"/>
      <c r="B41" s="9" t="s">
        <v>109</v>
      </c>
      <c r="C41" s="11" t="s">
        <v>131</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x14ac:dyDescent="0.35">
      <c r="A42" s="110"/>
      <c r="B42" s="9" t="s">
        <v>110</v>
      </c>
      <c r="C42" s="11" t="s">
        <v>132</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x14ac:dyDescent="0.35">
      <c r="A43" s="110"/>
      <c r="B43" s="9" t="s">
        <v>111</v>
      </c>
      <c r="C43" s="11" t="s">
        <v>133</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x14ac:dyDescent="0.35">
      <c r="A44" s="110"/>
      <c r="B44" s="9" t="s">
        <v>112</v>
      </c>
      <c r="C44" s="11" t="s">
        <v>134</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x14ac:dyDescent="0.35">
      <c r="A45" s="110"/>
      <c r="B45" s="9" t="s">
        <v>113</v>
      </c>
      <c r="C45" s="11" t="s">
        <v>135</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x14ac:dyDescent="0.35">
      <c r="A46" s="110"/>
      <c r="B46" s="9" t="s">
        <v>114</v>
      </c>
      <c r="C46" s="11" t="s">
        <v>136</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x14ac:dyDescent="0.35">
      <c r="A47" s="110"/>
      <c r="B47" s="9" t="s">
        <v>115</v>
      </c>
      <c r="C47" s="11" t="s">
        <v>137</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x14ac:dyDescent="0.35">
      <c r="A48" s="110"/>
      <c r="B48" s="9" t="s">
        <v>116</v>
      </c>
      <c r="C48" s="11" t="s">
        <v>138</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x14ac:dyDescent="0.35">
      <c r="A49" s="110"/>
      <c r="B49" s="9" t="s">
        <v>117</v>
      </c>
      <c r="C49" s="11" t="s">
        <v>139</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x14ac:dyDescent="0.35">
      <c r="A50" s="110"/>
      <c r="B50" s="9" t="s">
        <v>118</v>
      </c>
      <c r="C50" s="11" t="s">
        <v>140</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x14ac:dyDescent="0.35">
      <c r="A51" s="110"/>
      <c r="B51" s="9" t="s">
        <v>119</v>
      </c>
      <c r="C51" s="11" t="s">
        <v>141</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x14ac:dyDescent="0.35">
      <c r="A52" s="110"/>
      <c r="B52" s="9" t="s">
        <v>120</v>
      </c>
      <c r="C52" s="11" t="s">
        <v>142</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x14ac:dyDescent="0.35">
      <c r="A53" s="110"/>
      <c r="B53" s="9" t="s">
        <v>121</v>
      </c>
      <c r="C53" s="11" t="s">
        <v>143</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x14ac:dyDescent="0.35">
      <c r="A54" s="110"/>
      <c r="B54" s="9" t="s">
        <v>122</v>
      </c>
      <c r="C54" s="11" t="s">
        <v>144</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x14ac:dyDescent="0.35">
      <c r="A55" s="110"/>
      <c r="B55" s="9" t="s">
        <v>123</v>
      </c>
      <c r="C55" s="11" t="s">
        <v>145</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x14ac:dyDescent="0.35">
      <c r="A56" s="110"/>
      <c r="B56" s="9" t="s">
        <v>124</v>
      </c>
      <c r="C56" s="11" t="s">
        <v>146</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x14ac:dyDescent="0.35">
      <c r="A57" s="110"/>
      <c r="B57" s="9" t="s">
        <v>125</v>
      </c>
      <c r="C57" s="11" t="s">
        <v>147</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x14ac:dyDescent="0.35">
      <c r="A58" s="110"/>
      <c r="B58" s="9" t="s">
        <v>126</v>
      </c>
      <c r="C58" s="11" t="s">
        <v>148</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x14ac:dyDescent="0.35">
      <c r="A59" s="110"/>
      <c r="B59" s="9" t="s">
        <v>127</v>
      </c>
      <c r="C59" s="11" t="s">
        <v>149</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collapsed="1" x14ac:dyDescent="0.35">
      <c r="A60" s="110"/>
      <c r="B60" s="9" t="s">
        <v>7</v>
      </c>
      <c r="C60" s="9" t="s">
        <v>59</v>
      </c>
      <c r="D60" s="9" t="s">
        <v>39</v>
      </c>
      <c r="E60" s="34">
        <f>SUM(E30:E59)</f>
        <v>0</v>
      </c>
      <c r="F60" s="34">
        <f t="shared" ref="F60:BD60" si="5">SUM(F30:F59)</f>
        <v>-4.3279343814511591E-3</v>
      </c>
      <c r="G60" s="34">
        <f t="shared" si="5"/>
        <v>-4.3279343814511591E-3</v>
      </c>
      <c r="H60" s="34">
        <f t="shared" si="5"/>
        <v>-4.3279343814511591E-3</v>
      </c>
      <c r="I60" s="34">
        <f t="shared" si="5"/>
        <v>-4.3279343814511591E-3</v>
      </c>
      <c r="J60" s="34">
        <f t="shared" si="5"/>
        <v>-4.3279343814511591E-3</v>
      </c>
      <c r="K60" s="34">
        <f t="shared" si="5"/>
        <v>-4.3279343814511591E-3</v>
      </c>
      <c r="L60" s="34">
        <f t="shared" si="5"/>
        <v>-4.3279343814511591E-3</v>
      </c>
      <c r="M60" s="34">
        <f t="shared" si="5"/>
        <v>-4.3279343814511591E-3</v>
      </c>
      <c r="N60" s="34">
        <f t="shared" si="5"/>
        <v>-4.3279343814511591E-3</v>
      </c>
      <c r="O60" s="34">
        <f t="shared" si="5"/>
        <v>-4.3279343814511591E-3</v>
      </c>
      <c r="P60" s="34">
        <f t="shared" si="5"/>
        <v>-4.3279343814511591E-3</v>
      </c>
      <c r="Q60" s="34">
        <f t="shared" si="5"/>
        <v>-4.3279343814511591E-3</v>
      </c>
      <c r="R60" s="34">
        <f t="shared" si="5"/>
        <v>-4.3279343814511591E-3</v>
      </c>
      <c r="S60" s="34">
        <f t="shared" si="5"/>
        <v>-4.3279343814511591E-3</v>
      </c>
      <c r="T60" s="34">
        <f t="shared" si="5"/>
        <v>-4.3279343814511591E-3</v>
      </c>
      <c r="U60" s="34">
        <f t="shared" si="5"/>
        <v>-4.3279343814511591E-3</v>
      </c>
      <c r="V60" s="34">
        <f t="shared" si="5"/>
        <v>-4.3279343814511591E-3</v>
      </c>
      <c r="W60" s="34">
        <f t="shared" si="5"/>
        <v>-4.3279343814511591E-3</v>
      </c>
      <c r="X60" s="34">
        <f t="shared" si="5"/>
        <v>-4.3279343814511591E-3</v>
      </c>
      <c r="Y60" s="34">
        <f t="shared" si="5"/>
        <v>-4.3279343814511591E-3</v>
      </c>
      <c r="Z60" s="34">
        <f t="shared" si="5"/>
        <v>-4.3279343814511591E-3</v>
      </c>
      <c r="AA60" s="34">
        <f t="shared" si="5"/>
        <v>-4.3279343814511591E-3</v>
      </c>
      <c r="AB60" s="34">
        <f t="shared" si="5"/>
        <v>-4.3279343814511591E-3</v>
      </c>
      <c r="AC60" s="34">
        <f t="shared" si="5"/>
        <v>-4.3279343814511591E-3</v>
      </c>
      <c r="AD60" s="34">
        <f t="shared" si="5"/>
        <v>-4.3279343814511591E-3</v>
      </c>
      <c r="AE60" s="34">
        <f t="shared" si="5"/>
        <v>-4.3279343814511591E-3</v>
      </c>
      <c r="AF60" s="34">
        <f t="shared" si="5"/>
        <v>-4.3279343814511591E-3</v>
      </c>
      <c r="AG60" s="34">
        <f t="shared" si="5"/>
        <v>-4.3279343814511591E-3</v>
      </c>
      <c r="AH60" s="34">
        <f t="shared" si="5"/>
        <v>-4.3279343814511591E-3</v>
      </c>
      <c r="AI60" s="34">
        <f t="shared" si="5"/>
        <v>-4.3279343814511591E-3</v>
      </c>
      <c r="AJ60" s="34">
        <f t="shared" si="5"/>
        <v>-4.3279343814511591E-3</v>
      </c>
      <c r="AK60" s="34">
        <f t="shared" si="5"/>
        <v>-4.3279343814511591E-3</v>
      </c>
      <c r="AL60" s="34">
        <f t="shared" si="5"/>
        <v>-4.3279343814511591E-3</v>
      </c>
      <c r="AM60" s="34">
        <f t="shared" si="5"/>
        <v>-4.3279343814511591E-3</v>
      </c>
      <c r="AN60" s="34">
        <f t="shared" si="5"/>
        <v>-4.3279343814511591E-3</v>
      </c>
      <c r="AO60" s="34">
        <f t="shared" si="5"/>
        <v>-4.3279343814511591E-3</v>
      </c>
      <c r="AP60" s="34">
        <f t="shared" si="5"/>
        <v>-4.3279343814511591E-3</v>
      </c>
      <c r="AQ60" s="34">
        <f t="shared" si="5"/>
        <v>-4.3279343814511591E-3</v>
      </c>
      <c r="AR60" s="34">
        <f t="shared" si="5"/>
        <v>-4.3279343814511591E-3</v>
      </c>
      <c r="AS60" s="34">
        <f t="shared" si="5"/>
        <v>-4.3279343814511591E-3</v>
      </c>
      <c r="AT60" s="34">
        <f t="shared" si="5"/>
        <v>-4.3279343814511591E-3</v>
      </c>
      <c r="AU60" s="34">
        <f t="shared" si="5"/>
        <v>-4.3279343814511591E-3</v>
      </c>
      <c r="AV60" s="34">
        <f t="shared" si="5"/>
        <v>-4.3279343814511591E-3</v>
      </c>
      <c r="AW60" s="34">
        <f t="shared" si="5"/>
        <v>-4.3279343814511591E-3</v>
      </c>
      <c r="AX60" s="34">
        <f t="shared" si="5"/>
        <v>-4.3279343814511591E-3</v>
      </c>
      <c r="AY60" s="34">
        <f t="shared" si="5"/>
        <v>0</v>
      </c>
      <c r="AZ60" s="34">
        <f t="shared" si="5"/>
        <v>0</v>
      </c>
      <c r="BA60" s="34">
        <f t="shared" si="5"/>
        <v>0</v>
      </c>
      <c r="BB60" s="34">
        <f t="shared" si="5"/>
        <v>0</v>
      </c>
      <c r="BC60" s="34">
        <f t="shared" si="5"/>
        <v>0</v>
      </c>
      <c r="BD60" s="34">
        <f t="shared" si="5"/>
        <v>0</v>
      </c>
    </row>
    <row r="61" spans="1:56" ht="17.25" hidden="1" customHeight="1" outlineLevel="1" x14ac:dyDescent="0.35">
      <c r="A61" s="110"/>
      <c r="B61" s="9" t="s">
        <v>34</v>
      </c>
      <c r="C61" s="9" t="s">
        <v>60</v>
      </c>
      <c r="D61" s="9" t="s">
        <v>39</v>
      </c>
      <c r="E61" s="34">
        <v>0</v>
      </c>
      <c r="F61" s="34">
        <f>E62</f>
        <v>-0.19475704716530218</v>
      </c>
      <c r="G61" s="34">
        <f t="shared" ref="G61:BD61" si="6">F62</f>
        <v>-0.19042911278385102</v>
      </c>
      <c r="H61" s="34">
        <f t="shared" si="6"/>
        <v>-0.18610117840239987</v>
      </c>
      <c r="I61" s="34">
        <f t="shared" si="6"/>
        <v>-0.18177324402094872</v>
      </c>
      <c r="J61" s="34">
        <f t="shared" si="6"/>
        <v>-0.17744530963949756</v>
      </c>
      <c r="K61" s="34">
        <f t="shared" si="6"/>
        <v>-0.17311737525804641</v>
      </c>
      <c r="L61" s="34">
        <f t="shared" si="6"/>
        <v>-0.16878944087659525</v>
      </c>
      <c r="M61" s="34">
        <f t="shared" si="6"/>
        <v>-0.1644615064951441</v>
      </c>
      <c r="N61" s="34">
        <f t="shared" si="6"/>
        <v>-0.16013357211369295</v>
      </c>
      <c r="O61" s="34">
        <f t="shared" si="6"/>
        <v>-0.15580563773224179</v>
      </c>
      <c r="P61" s="34">
        <f t="shared" si="6"/>
        <v>-0.15147770335079064</v>
      </c>
      <c r="Q61" s="34">
        <f t="shared" si="6"/>
        <v>-0.14714976896933948</v>
      </c>
      <c r="R61" s="34">
        <f t="shared" si="6"/>
        <v>-0.14282183458788833</v>
      </c>
      <c r="S61" s="34">
        <f t="shared" si="6"/>
        <v>-0.13849390020643718</v>
      </c>
      <c r="T61" s="34">
        <f t="shared" si="6"/>
        <v>-0.13416596582498602</v>
      </c>
      <c r="U61" s="34">
        <f t="shared" si="6"/>
        <v>-0.12983803144353487</v>
      </c>
      <c r="V61" s="34">
        <f t="shared" si="6"/>
        <v>-0.12551009706208371</v>
      </c>
      <c r="W61" s="34">
        <f t="shared" si="6"/>
        <v>-0.12118216268063256</v>
      </c>
      <c r="X61" s="34">
        <f t="shared" si="6"/>
        <v>-0.11685422829918141</v>
      </c>
      <c r="Y61" s="34">
        <f t="shared" si="6"/>
        <v>-0.11252629391773025</v>
      </c>
      <c r="Z61" s="34">
        <f t="shared" si="6"/>
        <v>-0.1081983595362791</v>
      </c>
      <c r="AA61" s="34">
        <f t="shared" si="6"/>
        <v>-0.10387042515482794</v>
      </c>
      <c r="AB61" s="34">
        <f t="shared" si="6"/>
        <v>-9.9542490773376791E-2</v>
      </c>
      <c r="AC61" s="34">
        <f t="shared" si="6"/>
        <v>-9.5214556391925637E-2</v>
      </c>
      <c r="AD61" s="34">
        <f t="shared" si="6"/>
        <v>-9.0886622010474483E-2</v>
      </c>
      <c r="AE61" s="34">
        <f t="shared" si="6"/>
        <v>-8.6558687629023329E-2</v>
      </c>
      <c r="AF61" s="34">
        <f t="shared" si="6"/>
        <v>-8.2230753247572175E-2</v>
      </c>
      <c r="AG61" s="34">
        <f t="shared" si="6"/>
        <v>-7.7902818866121021E-2</v>
      </c>
      <c r="AH61" s="34">
        <f t="shared" si="6"/>
        <v>-7.3574884484669867E-2</v>
      </c>
      <c r="AI61" s="34">
        <f t="shared" si="6"/>
        <v>-6.9246950103218713E-2</v>
      </c>
      <c r="AJ61" s="34">
        <f t="shared" si="6"/>
        <v>-6.4919015721767559E-2</v>
      </c>
      <c r="AK61" s="34">
        <f t="shared" si="6"/>
        <v>-6.0591081340316398E-2</v>
      </c>
      <c r="AL61" s="34">
        <f t="shared" si="6"/>
        <v>-5.6263146958865237E-2</v>
      </c>
      <c r="AM61" s="34">
        <f t="shared" si="6"/>
        <v>-5.1935212577414076E-2</v>
      </c>
      <c r="AN61" s="34">
        <f t="shared" si="6"/>
        <v>-4.7607278195962915E-2</v>
      </c>
      <c r="AO61" s="34">
        <f t="shared" si="6"/>
        <v>-4.3279343814511755E-2</v>
      </c>
      <c r="AP61" s="34">
        <f t="shared" si="6"/>
        <v>-3.8951409433060594E-2</v>
      </c>
      <c r="AQ61" s="34">
        <f t="shared" si="6"/>
        <v>-3.4623475051609433E-2</v>
      </c>
      <c r="AR61" s="34">
        <f t="shared" si="6"/>
        <v>-3.0295540670158272E-2</v>
      </c>
      <c r="AS61" s="34">
        <f t="shared" si="6"/>
        <v>-2.5967606288707111E-2</v>
      </c>
      <c r="AT61" s="34">
        <f t="shared" si="6"/>
        <v>-2.163967190725595E-2</v>
      </c>
      <c r="AU61" s="34">
        <f t="shared" si="6"/>
        <v>-1.7311737525804789E-2</v>
      </c>
      <c r="AV61" s="34">
        <f t="shared" si="6"/>
        <v>-1.298380314435363E-2</v>
      </c>
      <c r="AW61" s="34">
        <f t="shared" si="6"/>
        <v>-8.655868762902471E-3</v>
      </c>
      <c r="AX61" s="34">
        <f t="shared" si="6"/>
        <v>-4.3279343814513118E-3</v>
      </c>
      <c r="AY61" s="34">
        <f t="shared" si="6"/>
        <v>-1.5265566588595902E-16</v>
      </c>
      <c r="AZ61" s="34">
        <f t="shared" si="6"/>
        <v>-1.5265566588595902E-16</v>
      </c>
      <c r="BA61" s="34">
        <f t="shared" si="6"/>
        <v>-1.5265566588595902E-16</v>
      </c>
      <c r="BB61" s="34">
        <f t="shared" si="6"/>
        <v>-1.5265566588595902E-16</v>
      </c>
      <c r="BC61" s="34">
        <f t="shared" si="6"/>
        <v>-1.5265566588595902E-16</v>
      </c>
      <c r="BD61" s="34">
        <f t="shared" si="6"/>
        <v>-1.5265566588595902E-16</v>
      </c>
    </row>
    <row r="62" spans="1:56" ht="16.5" hidden="1" customHeight="1" outlineLevel="1" x14ac:dyDescent="0.3">
      <c r="A62" s="110"/>
      <c r="B62" s="9" t="s">
        <v>33</v>
      </c>
      <c r="C62" s="9" t="s">
        <v>67</v>
      </c>
      <c r="D62" s="9" t="s">
        <v>39</v>
      </c>
      <c r="E62" s="34">
        <f t="shared" ref="E62:BD62" si="7">E28-E60+E61</f>
        <v>-0.19475704716530218</v>
      </c>
      <c r="F62" s="34">
        <f t="shared" si="7"/>
        <v>-0.19042911278385102</v>
      </c>
      <c r="G62" s="34">
        <f t="shared" si="7"/>
        <v>-0.18610117840239987</v>
      </c>
      <c r="H62" s="34">
        <f t="shared" si="7"/>
        <v>-0.18177324402094872</v>
      </c>
      <c r="I62" s="34">
        <f t="shared" si="7"/>
        <v>-0.17744530963949756</v>
      </c>
      <c r="J62" s="34">
        <f t="shared" si="7"/>
        <v>-0.17311737525804641</v>
      </c>
      <c r="K62" s="34">
        <f t="shared" si="7"/>
        <v>-0.16878944087659525</v>
      </c>
      <c r="L62" s="34">
        <f t="shared" si="7"/>
        <v>-0.1644615064951441</v>
      </c>
      <c r="M62" s="34">
        <f t="shared" si="7"/>
        <v>-0.16013357211369295</v>
      </c>
      <c r="N62" s="34">
        <f t="shared" si="7"/>
        <v>-0.15580563773224179</v>
      </c>
      <c r="O62" s="34">
        <f t="shared" si="7"/>
        <v>-0.15147770335079064</v>
      </c>
      <c r="P62" s="34">
        <f t="shared" si="7"/>
        <v>-0.14714976896933948</v>
      </c>
      <c r="Q62" s="34">
        <f t="shared" si="7"/>
        <v>-0.14282183458788833</v>
      </c>
      <c r="R62" s="34">
        <f t="shared" si="7"/>
        <v>-0.13849390020643718</v>
      </c>
      <c r="S62" s="34">
        <f t="shared" si="7"/>
        <v>-0.13416596582498602</v>
      </c>
      <c r="T62" s="34">
        <f t="shared" si="7"/>
        <v>-0.12983803144353487</v>
      </c>
      <c r="U62" s="34">
        <f t="shared" si="7"/>
        <v>-0.12551009706208371</v>
      </c>
      <c r="V62" s="34">
        <f t="shared" si="7"/>
        <v>-0.12118216268063256</v>
      </c>
      <c r="W62" s="34">
        <f t="shared" si="7"/>
        <v>-0.11685422829918141</v>
      </c>
      <c r="X62" s="34">
        <f t="shared" si="7"/>
        <v>-0.11252629391773025</v>
      </c>
      <c r="Y62" s="34">
        <f t="shared" si="7"/>
        <v>-0.1081983595362791</v>
      </c>
      <c r="Z62" s="34">
        <f t="shared" si="7"/>
        <v>-0.10387042515482794</v>
      </c>
      <c r="AA62" s="34">
        <f t="shared" si="7"/>
        <v>-9.9542490773376791E-2</v>
      </c>
      <c r="AB62" s="34">
        <f t="shared" si="7"/>
        <v>-9.5214556391925637E-2</v>
      </c>
      <c r="AC62" s="34">
        <f t="shared" si="7"/>
        <v>-9.0886622010474483E-2</v>
      </c>
      <c r="AD62" s="34">
        <f t="shared" si="7"/>
        <v>-8.6558687629023329E-2</v>
      </c>
      <c r="AE62" s="34">
        <f t="shared" si="7"/>
        <v>-8.2230753247572175E-2</v>
      </c>
      <c r="AF62" s="34">
        <f t="shared" si="7"/>
        <v>-7.7902818866121021E-2</v>
      </c>
      <c r="AG62" s="34">
        <f t="shared" si="7"/>
        <v>-7.3574884484669867E-2</v>
      </c>
      <c r="AH62" s="34">
        <f t="shared" si="7"/>
        <v>-6.9246950103218713E-2</v>
      </c>
      <c r="AI62" s="34">
        <f t="shared" si="7"/>
        <v>-6.4919015721767559E-2</v>
      </c>
      <c r="AJ62" s="34">
        <f t="shared" si="7"/>
        <v>-6.0591081340316398E-2</v>
      </c>
      <c r="AK62" s="34">
        <f t="shared" si="7"/>
        <v>-5.6263146958865237E-2</v>
      </c>
      <c r="AL62" s="34">
        <f t="shared" si="7"/>
        <v>-5.1935212577414076E-2</v>
      </c>
      <c r="AM62" s="34">
        <f t="shared" si="7"/>
        <v>-4.7607278195962915E-2</v>
      </c>
      <c r="AN62" s="34">
        <f t="shared" si="7"/>
        <v>-4.3279343814511755E-2</v>
      </c>
      <c r="AO62" s="34">
        <f t="shared" si="7"/>
        <v>-3.8951409433060594E-2</v>
      </c>
      <c r="AP62" s="34">
        <f t="shared" si="7"/>
        <v>-3.4623475051609433E-2</v>
      </c>
      <c r="AQ62" s="34">
        <f t="shared" si="7"/>
        <v>-3.0295540670158272E-2</v>
      </c>
      <c r="AR62" s="34">
        <f t="shared" si="7"/>
        <v>-2.5967606288707111E-2</v>
      </c>
      <c r="AS62" s="34">
        <f t="shared" si="7"/>
        <v>-2.163967190725595E-2</v>
      </c>
      <c r="AT62" s="34">
        <f t="shared" si="7"/>
        <v>-1.7311737525804789E-2</v>
      </c>
      <c r="AU62" s="34">
        <f t="shared" si="7"/>
        <v>-1.298380314435363E-2</v>
      </c>
      <c r="AV62" s="34">
        <f t="shared" si="7"/>
        <v>-8.655868762902471E-3</v>
      </c>
      <c r="AW62" s="34">
        <f t="shared" si="7"/>
        <v>-4.3279343814513118E-3</v>
      </c>
      <c r="AX62" s="34">
        <f t="shared" si="7"/>
        <v>-1.5265566588595902E-16</v>
      </c>
      <c r="AY62" s="34">
        <f t="shared" si="7"/>
        <v>-1.5265566588595902E-16</v>
      </c>
      <c r="AZ62" s="34">
        <f t="shared" si="7"/>
        <v>-1.5265566588595902E-16</v>
      </c>
      <c r="BA62" s="34">
        <f t="shared" si="7"/>
        <v>-1.5265566588595902E-16</v>
      </c>
      <c r="BB62" s="34">
        <f t="shared" si="7"/>
        <v>-1.5265566588595902E-16</v>
      </c>
      <c r="BC62" s="34">
        <f t="shared" si="7"/>
        <v>-1.5265566588595902E-16</v>
      </c>
      <c r="BD62" s="34">
        <f t="shared" si="7"/>
        <v>-1.5265566588595902E-16</v>
      </c>
    </row>
    <row r="63" spans="1:56" ht="16.5" collapsed="1" x14ac:dyDescent="0.3">
      <c r="A63" s="110"/>
      <c r="B63" s="9" t="s">
        <v>8</v>
      </c>
      <c r="C63" s="11" t="s">
        <v>66</v>
      </c>
      <c r="D63" s="9" t="s">
        <v>39</v>
      </c>
      <c r="E63" s="34">
        <f>AVERAGE(E61:E62)*'Fixed data'!$C$3</f>
        <v>-4.1678008093374661E-3</v>
      </c>
      <c r="F63" s="34">
        <f>AVERAGE(F61:F62)*'Fixed data'!$C$3</f>
        <v>-8.2429838229118781E-3</v>
      </c>
      <c r="G63" s="34">
        <f>AVERAGE(G61:G62)*'Fixed data'!$C$3</f>
        <v>-8.0577482313857699E-3</v>
      </c>
      <c r="H63" s="34">
        <f>AVERAGE(H61:H62)*'Fixed data'!$C$3</f>
        <v>-7.8725126398596582E-3</v>
      </c>
      <c r="I63" s="34">
        <f>AVERAGE(I61:I62)*'Fixed data'!$C$3</f>
        <v>-7.6872770483335509E-3</v>
      </c>
      <c r="J63" s="34">
        <f>AVERAGE(J61:J62)*'Fixed data'!$C$3</f>
        <v>-7.5020414568074401E-3</v>
      </c>
      <c r="K63" s="34">
        <f>AVERAGE(K61:K62)*'Fixed data'!$C$3</f>
        <v>-7.3168058652813318E-3</v>
      </c>
      <c r="L63" s="34">
        <f>AVERAGE(L61:L62)*'Fixed data'!$C$3</f>
        <v>-7.131570273755221E-3</v>
      </c>
      <c r="M63" s="34">
        <f>AVERAGE(M61:M62)*'Fixed data'!$C$3</f>
        <v>-6.9463346822291128E-3</v>
      </c>
      <c r="N63" s="34">
        <f>AVERAGE(N61:N62)*'Fixed data'!$C$3</f>
        <v>-6.7610990907030028E-3</v>
      </c>
      <c r="O63" s="34">
        <f>AVERAGE(O61:O62)*'Fixed data'!$C$3</f>
        <v>-6.5758634991768946E-3</v>
      </c>
      <c r="P63" s="34">
        <f>AVERAGE(P61:P62)*'Fixed data'!$C$3</f>
        <v>-6.3906279076507838E-3</v>
      </c>
      <c r="Q63" s="34">
        <f>AVERAGE(Q61:Q62)*'Fixed data'!$C$3</f>
        <v>-6.2053923161246756E-3</v>
      </c>
      <c r="R63" s="34">
        <f>AVERAGE(R61:R62)*'Fixed data'!$C$3</f>
        <v>-6.0201567245985648E-3</v>
      </c>
      <c r="S63" s="34">
        <f>AVERAGE(S61:S62)*'Fixed data'!$C$3</f>
        <v>-5.8349211330724566E-3</v>
      </c>
      <c r="T63" s="34">
        <f>AVERAGE(T61:T62)*'Fixed data'!$C$3</f>
        <v>-5.6496855415463457E-3</v>
      </c>
      <c r="U63" s="34">
        <f>AVERAGE(U61:U62)*'Fixed data'!$C$3</f>
        <v>-5.4644499500202384E-3</v>
      </c>
      <c r="V63" s="34">
        <f>AVERAGE(V61:V62)*'Fixed data'!$C$3</f>
        <v>-5.2792143584941276E-3</v>
      </c>
      <c r="W63" s="34">
        <f>AVERAGE(W61:W62)*'Fixed data'!$C$3</f>
        <v>-5.0939787669680185E-3</v>
      </c>
      <c r="X63" s="34">
        <f>AVERAGE(X61:X62)*'Fixed data'!$C$3</f>
        <v>-4.9087431754419094E-3</v>
      </c>
      <c r="Y63" s="34">
        <f>AVERAGE(Y61:Y62)*'Fixed data'!$C$3</f>
        <v>-4.7235075839157994E-3</v>
      </c>
      <c r="Z63" s="34">
        <f>AVERAGE(Z61:Z62)*'Fixed data'!$C$3</f>
        <v>-4.5382719923896904E-3</v>
      </c>
      <c r="AA63" s="34">
        <f>AVERAGE(AA61:AA62)*'Fixed data'!$C$3</f>
        <v>-4.3530364008635813E-3</v>
      </c>
      <c r="AB63" s="34">
        <f>AVERAGE(AB61:AB62)*'Fixed data'!$C$3</f>
        <v>-4.1678008093374713E-3</v>
      </c>
      <c r="AC63" s="34">
        <f>AVERAGE(AC61:AC62)*'Fixed data'!$C$3</f>
        <v>-3.9825652178113622E-3</v>
      </c>
      <c r="AD63" s="34">
        <f>AVERAGE(AD61:AD62)*'Fixed data'!$C$3</f>
        <v>-3.7973296262852532E-3</v>
      </c>
      <c r="AE63" s="34">
        <f>AVERAGE(AE61:AE62)*'Fixed data'!$C$3</f>
        <v>-3.6120940347591436E-3</v>
      </c>
      <c r="AF63" s="34">
        <f>AVERAGE(AF61:AF62)*'Fixed data'!$C$3</f>
        <v>-3.4268584432330341E-3</v>
      </c>
      <c r="AG63" s="34">
        <f>AVERAGE(AG61:AG62)*'Fixed data'!$C$3</f>
        <v>-3.241622851706925E-3</v>
      </c>
      <c r="AH63" s="34">
        <f>AVERAGE(AH61:AH62)*'Fixed data'!$C$3</f>
        <v>-3.0563872601808155E-3</v>
      </c>
      <c r="AI63" s="34">
        <f>AVERAGE(AI61:AI62)*'Fixed data'!$C$3</f>
        <v>-2.871151668654706E-3</v>
      </c>
      <c r="AJ63" s="34">
        <f>AVERAGE(AJ61:AJ62)*'Fixed data'!$C$3</f>
        <v>-2.6859160771285965E-3</v>
      </c>
      <c r="AK63" s="34">
        <f>AVERAGE(AK61:AK62)*'Fixed data'!$C$3</f>
        <v>-2.5006804856024865E-3</v>
      </c>
      <c r="AL63" s="34">
        <f>AVERAGE(AL61:AL62)*'Fixed data'!$C$3</f>
        <v>-2.3154448940763774E-3</v>
      </c>
      <c r="AM63" s="34">
        <f>AVERAGE(AM61:AM62)*'Fixed data'!$C$3</f>
        <v>-2.1302093025502675E-3</v>
      </c>
      <c r="AN63" s="34">
        <f>AVERAGE(AN61:AN62)*'Fixed data'!$C$3</f>
        <v>-1.944973711024158E-3</v>
      </c>
      <c r="AO63" s="34">
        <f>AVERAGE(AO61:AO62)*'Fixed data'!$C$3</f>
        <v>-1.759738119498048E-3</v>
      </c>
      <c r="AP63" s="34">
        <f>AVERAGE(AP61:AP62)*'Fixed data'!$C$3</f>
        <v>-1.5745025279719387E-3</v>
      </c>
      <c r="AQ63" s="34">
        <f>AVERAGE(AQ61:AQ62)*'Fixed data'!$C$3</f>
        <v>-1.3892669364458288E-3</v>
      </c>
      <c r="AR63" s="34">
        <f>AVERAGE(AR61:AR62)*'Fixed data'!$C$3</f>
        <v>-1.204031344919719E-3</v>
      </c>
      <c r="AS63" s="34">
        <f>AVERAGE(AS61:AS62)*'Fixed data'!$C$3</f>
        <v>-1.0187957533936095E-3</v>
      </c>
      <c r="AT63" s="34">
        <f>AVERAGE(AT61:AT62)*'Fixed data'!$C$3</f>
        <v>-8.3356016186749977E-4</v>
      </c>
      <c r="AU63" s="34">
        <f>AVERAGE(AU61:AU62)*'Fixed data'!$C$3</f>
        <v>-6.4832457034139015E-4</v>
      </c>
      <c r="AV63" s="34">
        <f>AVERAGE(AV61:AV62)*'Fixed data'!$C$3</f>
        <v>-4.6308897881528057E-4</v>
      </c>
      <c r="AW63" s="34">
        <f>AVERAGE(AW61:AW62)*'Fixed data'!$C$3</f>
        <v>-2.7785338728917095E-4</v>
      </c>
      <c r="AX63" s="34">
        <f>AVERAGE(AX61:AX62)*'Fixed data'!$C$3</f>
        <v>-9.2617795763061332E-5</v>
      </c>
      <c r="AY63" s="34">
        <f>AVERAGE(AY61:AY62)*'Fixed data'!$C$3</f>
        <v>-6.5336624999190462E-18</v>
      </c>
      <c r="AZ63" s="34">
        <f>AVERAGE(AZ61:AZ62)*'Fixed data'!$C$3</f>
        <v>-6.5336624999190462E-18</v>
      </c>
      <c r="BA63" s="34">
        <f>AVERAGE(BA61:BA62)*'Fixed data'!$C$3</f>
        <v>-6.5336624999190462E-18</v>
      </c>
      <c r="BB63" s="34">
        <f>AVERAGE(BB61:BB62)*'Fixed data'!$C$3</f>
        <v>-6.5336624999190462E-18</v>
      </c>
      <c r="BC63" s="34">
        <f>AVERAGE(BC61:BC62)*'Fixed data'!$C$3</f>
        <v>-6.5336624999190462E-18</v>
      </c>
      <c r="BD63" s="34">
        <f>AVERAGE(BD61:BD62)*'Fixed data'!$C$3</f>
        <v>-6.5336624999190462E-18</v>
      </c>
    </row>
    <row r="64" spans="1:56" ht="15.75" thickBot="1" x14ac:dyDescent="0.35">
      <c r="A64" s="109"/>
      <c r="B64" s="12" t="s">
        <v>91</v>
      </c>
      <c r="C64" s="12" t="s">
        <v>44</v>
      </c>
      <c r="D64" s="12" t="s">
        <v>39</v>
      </c>
      <c r="E64" s="52">
        <f>E29+E60+E63</f>
        <v>-9.5818175945950254E-2</v>
      </c>
      <c r="F64" s="52">
        <f t="shared" ref="F64:BD64" si="8">F29+F60+F63</f>
        <v>-1.2570918204363037E-2</v>
      </c>
      <c r="G64" s="52">
        <f t="shared" si="8"/>
        <v>-1.2385682612836929E-2</v>
      </c>
      <c r="H64" s="52">
        <f t="shared" si="8"/>
        <v>-1.2200447021310817E-2</v>
      </c>
      <c r="I64" s="52">
        <f t="shared" si="8"/>
        <v>-1.2015211429784709E-2</v>
      </c>
      <c r="J64" s="52">
        <f t="shared" si="8"/>
        <v>-1.1829975838258599E-2</v>
      </c>
      <c r="K64" s="52">
        <f t="shared" si="8"/>
        <v>-1.1644740246732491E-2</v>
      </c>
      <c r="L64" s="52">
        <f t="shared" si="8"/>
        <v>-1.1459504655206381E-2</v>
      </c>
      <c r="M64" s="52">
        <f t="shared" si="8"/>
        <v>-1.1274269063680273E-2</v>
      </c>
      <c r="N64" s="52">
        <f t="shared" si="8"/>
        <v>-1.1089033472154161E-2</v>
      </c>
      <c r="O64" s="52">
        <f t="shared" si="8"/>
        <v>-1.0903797880628053E-2</v>
      </c>
      <c r="P64" s="52">
        <f t="shared" si="8"/>
        <v>-1.0718562289101943E-2</v>
      </c>
      <c r="Q64" s="52">
        <f t="shared" si="8"/>
        <v>-1.0533326697575835E-2</v>
      </c>
      <c r="R64" s="52">
        <f t="shared" si="8"/>
        <v>-1.0348091106049725E-2</v>
      </c>
      <c r="S64" s="52">
        <f t="shared" si="8"/>
        <v>-1.0162855514523617E-2</v>
      </c>
      <c r="T64" s="52">
        <f t="shared" si="8"/>
        <v>-9.9776199229975049E-3</v>
      </c>
      <c r="U64" s="52">
        <f t="shared" si="8"/>
        <v>-9.7923843314713967E-3</v>
      </c>
      <c r="V64" s="52">
        <f t="shared" si="8"/>
        <v>-9.6071487399452867E-3</v>
      </c>
      <c r="W64" s="52">
        <f t="shared" si="8"/>
        <v>-9.4219131484191768E-3</v>
      </c>
      <c r="X64" s="52">
        <f t="shared" si="8"/>
        <v>-9.2366775568930685E-3</v>
      </c>
      <c r="Y64" s="52">
        <f t="shared" si="8"/>
        <v>-9.0514419653669586E-3</v>
      </c>
      <c r="Z64" s="52">
        <f t="shared" si="8"/>
        <v>-8.8662063738408486E-3</v>
      </c>
      <c r="AA64" s="52">
        <f t="shared" si="8"/>
        <v>-8.6809707823147404E-3</v>
      </c>
      <c r="AB64" s="52">
        <f t="shared" si="8"/>
        <v>-8.4957351907886305E-3</v>
      </c>
      <c r="AC64" s="52">
        <f t="shared" si="8"/>
        <v>-8.3104995992625205E-3</v>
      </c>
      <c r="AD64" s="52">
        <f t="shared" si="8"/>
        <v>-8.1252640077364123E-3</v>
      </c>
      <c r="AE64" s="52">
        <f t="shared" si="8"/>
        <v>-7.9400284162103024E-3</v>
      </c>
      <c r="AF64" s="52">
        <f t="shared" si="8"/>
        <v>-7.7547928246841933E-3</v>
      </c>
      <c r="AG64" s="52">
        <f t="shared" si="8"/>
        <v>-7.5695572331580842E-3</v>
      </c>
      <c r="AH64" s="52">
        <f t="shared" si="8"/>
        <v>-7.3843216416319742E-3</v>
      </c>
      <c r="AI64" s="52">
        <f t="shared" si="8"/>
        <v>-7.1990860501058651E-3</v>
      </c>
      <c r="AJ64" s="52">
        <f t="shared" si="8"/>
        <v>-7.0138504585797561E-3</v>
      </c>
      <c r="AK64" s="52">
        <f t="shared" si="8"/>
        <v>-6.8286148670536461E-3</v>
      </c>
      <c r="AL64" s="52">
        <f t="shared" si="8"/>
        <v>-6.6433792755275362E-3</v>
      </c>
      <c r="AM64" s="52">
        <f t="shared" si="8"/>
        <v>-6.4581436840014262E-3</v>
      </c>
      <c r="AN64" s="52">
        <f t="shared" si="8"/>
        <v>-6.2729080924753171E-3</v>
      </c>
      <c r="AO64" s="52">
        <f t="shared" si="8"/>
        <v>-6.0876725009492072E-3</v>
      </c>
      <c r="AP64" s="52">
        <f t="shared" si="8"/>
        <v>-5.9024369094230981E-3</v>
      </c>
      <c r="AQ64" s="52">
        <f t="shared" si="8"/>
        <v>-5.7172013178969881E-3</v>
      </c>
      <c r="AR64" s="52">
        <f t="shared" si="8"/>
        <v>-5.5319657263708782E-3</v>
      </c>
      <c r="AS64" s="52">
        <f t="shared" si="8"/>
        <v>-5.3467301348447682E-3</v>
      </c>
      <c r="AT64" s="52">
        <f t="shared" si="8"/>
        <v>-5.1614945433186591E-3</v>
      </c>
      <c r="AU64" s="52">
        <f t="shared" si="8"/>
        <v>-4.9762589517925492E-3</v>
      </c>
      <c r="AV64" s="52">
        <f t="shared" si="8"/>
        <v>-4.7910233602664401E-3</v>
      </c>
      <c r="AW64" s="52">
        <f t="shared" si="8"/>
        <v>-4.6057877687403301E-3</v>
      </c>
      <c r="AX64" s="52">
        <f t="shared" si="8"/>
        <v>-4.4205521772142202E-3</v>
      </c>
      <c r="AY64" s="52">
        <f t="shared" si="8"/>
        <v>-6.5336624999190462E-18</v>
      </c>
      <c r="AZ64" s="52">
        <f t="shared" si="8"/>
        <v>-6.5336624999190462E-18</v>
      </c>
      <c r="BA64" s="52">
        <f t="shared" si="8"/>
        <v>-6.5336624999190462E-18</v>
      </c>
      <c r="BB64" s="52">
        <f t="shared" si="8"/>
        <v>-6.5336624999190462E-18</v>
      </c>
      <c r="BC64" s="52">
        <f t="shared" si="8"/>
        <v>-6.5336624999190462E-18</v>
      </c>
      <c r="BD64" s="52">
        <f t="shared" si="8"/>
        <v>-6.5336624999190462E-18</v>
      </c>
    </row>
    <row r="65" spans="1:56" ht="12.75" customHeight="1" x14ac:dyDescent="0.3">
      <c r="A65" s="210" t="s">
        <v>223</v>
      </c>
      <c r="B65" s="9" t="s">
        <v>35</v>
      </c>
      <c r="D65" s="4" t="s">
        <v>39</v>
      </c>
      <c r="E65" s="34">
        <f>'Fixed data'!$G$6*E86/1000000</f>
        <v>0</v>
      </c>
      <c r="F65" s="34">
        <f>'Fixed data'!$G$6*F86/1000000</f>
        <v>5.3126575000308214E-2</v>
      </c>
      <c r="G65" s="34">
        <f>'Fixed data'!$G$6*G86/1000000</f>
        <v>5.3126575000308214E-2</v>
      </c>
      <c r="H65" s="34">
        <f>'Fixed data'!$G$6*H86/1000000</f>
        <v>5.3126575000308214E-2</v>
      </c>
      <c r="I65" s="34">
        <f>'Fixed data'!$G$6*I86/1000000</f>
        <v>5.3126575000308214E-2</v>
      </c>
      <c r="J65" s="34">
        <f>'Fixed data'!$G$6*J86/1000000</f>
        <v>5.3126575000308214E-2</v>
      </c>
      <c r="K65" s="34">
        <f>'Fixed data'!$G$6*K86/1000000</f>
        <v>5.3126575000308214E-2</v>
      </c>
      <c r="L65" s="34">
        <f>'Fixed data'!$G$6*L86/1000000</f>
        <v>5.3126575000308214E-2</v>
      </c>
      <c r="M65" s="34">
        <f>'Fixed data'!$G$6*M86/1000000</f>
        <v>5.3126575000308214E-2</v>
      </c>
      <c r="N65" s="34">
        <f>'Fixed data'!$G$6*N86/1000000</f>
        <v>5.3126575000308214E-2</v>
      </c>
      <c r="O65" s="34">
        <f>'Fixed data'!$G$6*O86/1000000</f>
        <v>5.3126575000308214E-2</v>
      </c>
      <c r="P65" s="34">
        <f>'Fixed data'!$G$6*P86/1000000</f>
        <v>5.3126575000308214E-2</v>
      </c>
      <c r="Q65" s="34">
        <f>'Fixed data'!$G$6*Q86/1000000</f>
        <v>5.3126575000308214E-2</v>
      </c>
      <c r="R65" s="34">
        <f>'Fixed data'!$G$6*R86/1000000</f>
        <v>5.3126575000308214E-2</v>
      </c>
      <c r="S65" s="34">
        <f>'Fixed data'!$G$6*S86/1000000</f>
        <v>5.3126575000308214E-2</v>
      </c>
      <c r="T65" s="34">
        <f>'Fixed data'!$G$6*T86/1000000</f>
        <v>5.3126575000308214E-2</v>
      </c>
      <c r="U65" s="34">
        <f>'Fixed data'!$G$6*U86/1000000</f>
        <v>5.3126575000308214E-2</v>
      </c>
      <c r="V65" s="34">
        <f>'Fixed data'!$G$6*V86/1000000</f>
        <v>5.3126575000308214E-2</v>
      </c>
      <c r="W65" s="34">
        <f>'Fixed data'!$G$6*W86/1000000</f>
        <v>5.3126575000308214E-2</v>
      </c>
      <c r="X65" s="34">
        <f>'Fixed data'!$G$6*X86/1000000</f>
        <v>5.3126575000308214E-2</v>
      </c>
      <c r="Y65" s="34">
        <f>'Fixed data'!$G$6*Y86/1000000</f>
        <v>5.3126575000308214E-2</v>
      </c>
      <c r="Z65" s="34">
        <f>'Fixed data'!$G$6*Z86/1000000</f>
        <v>5.3126575000308214E-2</v>
      </c>
      <c r="AA65" s="34">
        <f>'Fixed data'!$G$6*AA86/1000000</f>
        <v>5.3126575000308214E-2</v>
      </c>
      <c r="AB65" s="34">
        <f>'Fixed data'!$G$6*AB86/1000000</f>
        <v>5.3126575000308214E-2</v>
      </c>
      <c r="AC65" s="34">
        <f>'Fixed data'!$G$6*AC86/1000000</f>
        <v>5.3126575000308214E-2</v>
      </c>
      <c r="AD65" s="34">
        <f>'Fixed data'!$G$6*AD86/1000000</f>
        <v>5.3126575000308214E-2</v>
      </c>
      <c r="AE65" s="34">
        <f>'Fixed data'!$G$6*AE86/1000000</f>
        <v>5.3126575000308214E-2</v>
      </c>
      <c r="AF65" s="34">
        <f>'Fixed data'!$G$6*AF86/1000000</f>
        <v>5.3126575000308214E-2</v>
      </c>
      <c r="AG65" s="34">
        <f>'Fixed data'!$G$6*AG86/1000000</f>
        <v>5.3126575000308214E-2</v>
      </c>
      <c r="AH65" s="34">
        <f>'Fixed data'!$G$6*AH86/1000000</f>
        <v>5.3126575000308214E-2</v>
      </c>
      <c r="AI65" s="34">
        <f>'Fixed data'!$G$6*AI86/1000000</f>
        <v>5.3126575000308214E-2</v>
      </c>
      <c r="AJ65" s="34">
        <f>'Fixed data'!$G$6*AJ86/1000000</f>
        <v>5.3126575000308214E-2</v>
      </c>
      <c r="AK65" s="34">
        <f>'Fixed data'!$G$6*AK86/1000000</f>
        <v>5.3126575000308214E-2</v>
      </c>
      <c r="AL65" s="34">
        <f>'Fixed data'!$G$6*AL86/1000000</f>
        <v>5.3126575000308214E-2</v>
      </c>
      <c r="AM65" s="34">
        <f>'Fixed data'!$G$6*AM86/1000000</f>
        <v>5.3126575000308214E-2</v>
      </c>
      <c r="AN65" s="34">
        <f>'Fixed data'!$G$6*AN86/1000000</f>
        <v>5.3126575000308214E-2</v>
      </c>
      <c r="AO65" s="34">
        <f>'Fixed data'!$G$6*AO86/1000000</f>
        <v>5.3126575000308214E-2</v>
      </c>
      <c r="AP65" s="34">
        <f>'Fixed data'!$G$6*AP86/1000000</f>
        <v>5.3126575000308214E-2</v>
      </c>
      <c r="AQ65" s="34">
        <f>'Fixed data'!$G$6*AQ86/1000000</f>
        <v>5.3126575000308214E-2</v>
      </c>
      <c r="AR65" s="34">
        <f>'Fixed data'!$G$6*AR86/1000000</f>
        <v>5.3126575000308214E-2</v>
      </c>
      <c r="AS65" s="34">
        <f>'Fixed data'!$G$6*AS86/1000000</f>
        <v>5.3126575000308214E-2</v>
      </c>
      <c r="AT65" s="34">
        <f>'Fixed data'!$G$6*AT86/1000000</f>
        <v>5.3126575000308214E-2</v>
      </c>
      <c r="AU65" s="34">
        <f>'Fixed data'!$G$6*AU86/1000000</f>
        <v>5.3126575000308214E-2</v>
      </c>
      <c r="AV65" s="34">
        <f>'Fixed data'!$G$6*AV86/1000000</f>
        <v>5.3126575000308214E-2</v>
      </c>
      <c r="AW65" s="34">
        <f>'Fixed data'!$G$6*AW86/1000000</f>
        <v>5.3126575000308214E-2</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x14ac:dyDescent="0.3">
      <c r="A66" s="211"/>
      <c r="B66" s="9" t="s">
        <v>197</v>
      </c>
      <c r="D66" s="4" t="s">
        <v>39</v>
      </c>
      <c r="E66" s="34">
        <f>E87*'Fixed data'!H$5/1000000</f>
        <v>0</v>
      </c>
      <c r="F66" s="34">
        <f>F87*'Fixed data'!I$5/1000000</f>
        <v>3.4919104271279307E-3</v>
      </c>
      <c r="G66" s="34">
        <f>G87*'Fixed data'!J$5/1000000</f>
        <v>3.3770526301619844E-3</v>
      </c>
      <c r="H66" s="34">
        <f>H87*'Fixed data'!K$5/1000000</f>
        <v>3.401859447947699E-3</v>
      </c>
      <c r="I66" s="34">
        <f>I87*'Fixed data'!L$5/1000000</f>
        <v>3.4186189334830465E-3</v>
      </c>
      <c r="J66" s="34">
        <f>J87*'Fixed data'!M$5/1000000</f>
        <v>3.4325397966263388E-3</v>
      </c>
      <c r="K66" s="34">
        <f>K87*'Fixed data'!N$5/1000000</f>
        <v>6.9365321012511616E-3</v>
      </c>
      <c r="L66" s="34">
        <f>L87*'Fixed data'!O$5/1000000</f>
        <v>1.0184098976201875E-2</v>
      </c>
      <c r="M66" s="34">
        <f>M87*'Fixed data'!P$5/1000000</f>
        <v>1.3185133015178773E-2</v>
      </c>
      <c r="N66" s="34">
        <f>N87*'Fixed data'!Q$5/1000000</f>
        <v>1.5930091508492446E-2</v>
      </c>
      <c r="O66" s="34">
        <f>O87*'Fixed data'!R$5/1000000</f>
        <v>1.8428167281821423E-2</v>
      </c>
      <c r="P66" s="34">
        <f>P87*'Fixed data'!S$5/1000000</f>
        <v>2.0674676451323711E-2</v>
      </c>
      <c r="Q66" s="34">
        <f>Q87*'Fixed data'!T$5/1000000</f>
        <v>2.2665634901179094E-2</v>
      </c>
      <c r="R66" s="34">
        <f>R87*'Fixed data'!U$5/1000000</f>
        <v>2.440918580503346E-2</v>
      </c>
      <c r="S66" s="34">
        <f>S87*'Fixed data'!V$5/1000000</f>
        <v>2.5897535873251817E-2</v>
      </c>
      <c r="T66" s="34">
        <f>T87*'Fixed data'!W$5/1000000</f>
        <v>3.2097963072201065E-2</v>
      </c>
      <c r="U66" s="34">
        <f>U87*'Fixed data'!X$5/1000000</f>
        <v>3.3108333436988296E-2</v>
      </c>
      <c r="V66" s="34">
        <f>V87*'Fixed data'!Y$5/1000000</f>
        <v>3.3838142580197676E-2</v>
      </c>
      <c r="W66" s="34">
        <f>W87*'Fixed data'!Z$5/1000000</f>
        <v>3.4287390501829183E-2</v>
      </c>
      <c r="X66" s="34">
        <f>X87*'Fixed data'!AA$5/1000000</f>
        <v>3.4456077201882845E-2</v>
      </c>
      <c r="Y66" s="34">
        <f>Y87*'Fixed data'!AB$5/1000000</f>
        <v>3.4344202680358649E-2</v>
      </c>
      <c r="Z66" s="34">
        <f>Z87*'Fixed data'!AC$5/1000000</f>
        <v>3.3675736311750436E-2</v>
      </c>
      <c r="AA66" s="34">
        <f>AA87*'Fixed data'!AD$5/1000000</f>
        <v>3.3022779434326077E-2</v>
      </c>
      <c r="AB66" s="34">
        <f>AB87*'Fixed data'!AE$5/1000000</f>
        <v>3.2089261335323867E-2</v>
      </c>
      <c r="AC66" s="34">
        <f>AC87*'Fixed data'!AF$5/1000000</f>
        <v>3.0875182014743784E-2</v>
      </c>
      <c r="AD66" s="34">
        <f>AD87*'Fixed data'!AG$5/1000000</f>
        <v>2.9380541472585866E-2</v>
      </c>
      <c r="AE66" s="34">
        <f>AE87*'Fixed data'!AH$5/1000000</f>
        <v>2.7605339708850075E-2</v>
      </c>
      <c r="AF66" s="34">
        <f>AF87*'Fixed data'!AI$5/1000000</f>
        <v>2.5549576723536426E-2</v>
      </c>
      <c r="AG66" s="34">
        <f>AG87*'Fixed data'!AJ$5/1000000</f>
        <v>2.3213252516644918E-2</v>
      </c>
      <c r="AH66" s="34">
        <f>AH87*'Fixed data'!AK$5/1000000</f>
        <v>2.0596367088175555E-2</v>
      </c>
      <c r="AI66" s="34">
        <f>AI87*'Fixed data'!AL$5/1000000</f>
        <v>1.7603250597922233E-2</v>
      </c>
      <c r="AJ66" s="34">
        <f>AJ87*'Fixed data'!AM$5/1000000</f>
        <v>1.444528281355271E-2</v>
      </c>
      <c r="AK66" s="34">
        <f>AK87*'Fixed data'!AN$5/1000000</f>
        <v>1.1006753807605333E-2</v>
      </c>
      <c r="AL66" s="34">
        <f>AL87*'Fixed data'!AO$5/1000000</f>
        <v>7.2876635800800957E-3</v>
      </c>
      <c r="AM66" s="34">
        <f>AM87*'Fixed data'!AP$5/1000000</f>
        <v>3.288012130977E-3</v>
      </c>
      <c r="AN66" s="34">
        <f>AN87*'Fixed data'!AQ$5/1000000</f>
        <v>3.4120880604479363E-3</v>
      </c>
      <c r="AO66" s="34">
        <f>AO87*'Fixed data'!AR$5/1000000</f>
        <v>3.520654498734916E-3</v>
      </c>
      <c r="AP66" s="34">
        <f>AP87*'Fixed data'!AS$5/1000000</f>
        <v>3.6292209370218957E-3</v>
      </c>
      <c r="AQ66" s="34">
        <f>AQ87*'Fixed data'!AT$5/1000000</f>
        <v>3.7377873753088754E-3</v>
      </c>
      <c r="AR66" s="34">
        <f>AR87*'Fixed data'!AU$5/1000000</f>
        <v>3.846353813595855E-3</v>
      </c>
      <c r="AS66" s="34">
        <f>AS87*'Fixed data'!AV$5/1000000</f>
        <v>3.9704297430666891E-3</v>
      </c>
      <c r="AT66" s="34">
        <f>AT87*'Fixed data'!AW$5/1000000</f>
        <v>4.0634866901698144E-3</v>
      </c>
      <c r="AU66" s="34">
        <f>AU87*'Fixed data'!AX$5/1000000</f>
        <v>4.1720531284567949E-3</v>
      </c>
      <c r="AV66" s="34">
        <f>AV87*'Fixed data'!AY$5/1000000</f>
        <v>4.2806195667437754E-3</v>
      </c>
      <c r="AW66" s="34">
        <f>AW87*'Fixed data'!AZ$5/1000000</f>
        <v>4.3736765138468999E-3</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x14ac:dyDescent="0.3">
      <c r="A67" s="211"/>
      <c r="B67" s="9" t="s">
        <v>248</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211"/>
      <c r="B68" s="9" t="s">
        <v>249</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211"/>
      <c r="B69" s="4" t="s">
        <v>198</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x14ac:dyDescent="0.3">
      <c r="A70" s="211"/>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x14ac:dyDescent="0.3">
      <c r="A71" s="211"/>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x14ac:dyDescent="0.3">
      <c r="A72" s="211"/>
      <c r="B72" s="4" t="s">
        <v>81</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x14ac:dyDescent="0.3">
      <c r="A73" s="211"/>
      <c r="B73" s="9" t="s">
        <v>36</v>
      </c>
      <c r="C73" s="9"/>
      <c r="D73" s="9" t="s">
        <v>39</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x14ac:dyDescent="0.3">
      <c r="A74" s="211"/>
      <c r="B74" s="9" t="s">
        <v>37</v>
      </c>
      <c r="C74" s="9"/>
      <c r="D74" s="9" t="s">
        <v>39</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x14ac:dyDescent="0.3">
      <c r="A75" s="211"/>
      <c r="B75" s="9" t="s">
        <v>204</v>
      </c>
      <c r="C75" s="9"/>
      <c r="D75" s="9" t="s">
        <v>39</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x14ac:dyDescent="0.35">
      <c r="A76" s="212"/>
      <c r="B76" s="13" t="s">
        <v>97</v>
      </c>
      <c r="C76" s="13"/>
      <c r="D76" s="13" t="s">
        <v>39</v>
      </c>
      <c r="E76" s="52">
        <f>SUM(E65:E75)</f>
        <v>0</v>
      </c>
      <c r="F76" s="52">
        <f t="shared" ref="F76:BD76" si="9">SUM(F65:F75)</f>
        <v>5.6618485427436145E-2</v>
      </c>
      <c r="G76" s="52">
        <f t="shared" si="9"/>
        <v>5.6503627630470198E-2</v>
      </c>
      <c r="H76" s="52">
        <f t="shared" si="9"/>
        <v>5.6528434448255914E-2</v>
      </c>
      <c r="I76" s="52">
        <f t="shared" si="9"/>
        <v>5.654519393379126E-2</v>
      </c>
      <c r="J76" s="52">
        <f t="shared" si="9"/>
        <v>5.6559114796934554E-2</v>
      </c>
      <c r="K76" s="52">
        <f t="shared" si="9"/>
        <v>6.0063107101559376E-2</v>
      </c>
      <c r="L76" s="52">
        <f t="shared" si="9"/>
        <v>6.3310673976510093E-2</v>
      </c>
      <c r="M76" s="52">
        <f t="shared" si="9"/>
        <v>6.6311708015486984E-2</v>
      </c>
      <c r="N76" s="52">
        <f t="shared" si="9"/>
        <v>6.9056666508800657E-2</v>
      </c>
      <c r="O76" s="52">
        <f t="shared" si="9"/>
        <v>7.155474228212963E-2</v>
      </c>
      <c r="P76" s="52">
        <f t="shared" si="9"/>
        <v>7.3801251451631925E-2</v>
      </c>
      <c r="Q76" s="52">
        <f t="shared" si="9"/>
        <v>7.5792209901487301E-2</v>
      </c>
      <c r="R76" s="52">
        <f t="shared" si="9"/>
        <v>7.7535760805341677E-2</v>
      </c>
      <c r="S76" s="52">
        <f t="shared" si="9"/>
        <v>7.9024110873560038E-2</v>
      </c>
      <c r="T76" s="52">
        <f t="shared" si="9"/>
        <v>8.5224538072509279E-2</v>
      </c>
      <c r="U76" s="52">
        <f t="shared" si="9"/>
        <v>8.6234908437296504E-2</v>
      </c>
      <c r="V76" s="52">
        <f t="shared" si="9"/>
        <v>8.696471758050589E-2</v>
      </c>
      <c r="W76" s="52">
        <f t="shared" si="9"/>
        <v>8.7413965502137397E-2</v>
      </c>
      <c r="X76" s="52">
        <f t="shared" si="9"/>
        <v>8.7582652202191053E-2</v>
      </c>
      <c r="Y76" s="52">
        <f t="shared" si="9"/>
        <v>8.7470777680666856E-2</v>
      </c>
      <c r="Z76" s="52">
        <f t="shared" si="9"/>
        <v>8.680231131205865E-2</v>
      </c>
      <c r="AA76" s="52">
        <f t="shared" si="9"/>
        <v>8.6149354434634284E-2</v>
      </c>
      <c r="AB76" s="52">
        <f t="shared" si="9"/>
        <v>8.5215836335632081E-2</v>
      </c>
      <c r="AC76" s="52">
        <f t="shared" si="9"/>
        <v>8.4001757015051998E-2</v>
      </c>
      <c r="AD76" s="52">
        <f t="shared" si="9"/>
        <v>8.2507116472894076E-2</v>
      </c>
      <c r="AE76" s="52">
        <f t="shared" si="9"/>
        <v>8.0731914709158289E-2</v>
      </c>
      <c r="AF76" s="52">
        <f t="shared" si="9"/>
        <v>7.8676151723844637E-2</v>
      </c>
      <c r="AG76" s="52">
        <f t="shared" si="9"/>
        <v>7.6339827516953132E-2</v>
      </c>
      <c r="AH76" s="52">
        <f t="shared" si="9"/>
        <v>7.3722942088483762E-2</v>
      </c>
      <c r="AI76" s="52">
        <f t="shared" si="9"/>
        <v>7.0729825598230447E-2</v>
      </c>
      <c r="AJ76" s="52">
        <f t="shared" si="9"/>
        <v>6.7571857813860922E-2</v>
      </c>
      <c r="AK76" s="52">
        <f t="shared" si="9"/>
        <v>6.4133328807913545E-2</v>
      </c>
      <c r="AL76" s="52">
        <f t="shared" si="9"/>
        <v>6.0414238580388309E-2</v>
      </c>
      <c r="AM76" s="52">
        <f t="shared" si="9"/>
        <v>5.6414587131285214E-2</v>
      </c>
      <c r="AN76" s="52">
        <f t="shared" si="9"/>
        <v>5.6538663060756153E-2</v>
      </c>
      <c r="AO76" s="52">
        <f t="shared" si="9"/>
        <v>5.6647229499043134E-2</v>
      </c>
      <c r="AP76" s="52">
        <f t="shared" si="9"/>
        <v>5.6755795937330107E-2</v>
      </c>
      <c r="AQ76" s="52">
        <f t="shared" si="9"/>
        <v>5.6864362375617088E-2</v>
      </c>
      <c r="AR76" s="52">
        <f t="shared" si="9"/>
        <v>5.6972928813904068E-2</v>
      </c>
      <c r="AS76" s="52">
        <f t="shared" si="9"/>
        <v>5.7097004743374903E-2</v>
      </c>
      <c r="AT76" s="52">
        <f t="shared" si="9"/>
        <v>5.7190061690478029E-2</v>
      </c>
      <c r="AU76" s="52">
        <f t="shared" si="9"/>
        <v>5.729862812876501E-2</v>
      </c>
      <c r="AV76" s="52">
        <f t="shared" si="9"/>
        <v>5.740719456705199E-2</v>
      </c>
      <c r="AW76" s="52">
        <f t="shared" si="9"/>
        <v>5.7500251514155117E-2</v>
      </c>
      <c r="AX76" s="52">
        <f t="shared" si="9"/>
        <v>0</v>
      </c>
      <c r="AY76" s="52">
        <f t="shared" si="9"/>
        <v>0</v>
      </c>
      <c r="AZ76" s="52">
        <f t="shared" si="9"/>
        <v>0</v>
      </c>
      <c r="BA76" s="52">
        <f t="shared" si="9"/>
        <v>0</v>
      </c>
      <c r="BB76" s="52">
        <f t="shared" si="9"/>
        <v>0</v>
      </c>
      <c r="BC76" s="52">
        <f t="shared" si="9"/>
        <v>0</v>
      </c>
      <c r="BD76" s="52">
        <f t="shared" si="9"/>
        <v>0</v>
      </c>
    </row>
    <row r="77" spans="1:56" x14ac:dyDescent="0.3">
      <c r="A77" s="74"/>
      <c r="B77" s="14" t="s">
        <v>16</v>
      </c>
      <c r="C77" s="14"/>
      <c r="D77" s="14" t="s">
        <v>39</v>
      </c>
      <c r="E77" s="53">
        <f>IF('Fixed data'!$G$19=FALSE,E64+E76,E64)</f>
        <v>-9.5818175945950254E-2</v>
      </c>
      <c r="F77" s="53">
        <f>IF('Fixed data'!$G$19=FALSE,F64+F76,F64)</f>
        <v>4.4047567223073111E-2</v>
      </c>
      <c r="G77" s="53">
        <f>IF('Fixed data'!$G$19=FALSE,G64+G76,G64)</f>
        <v>4.4117945017633269E-2</v>
      </c>
      <c r="H77" s="53">
        <f>IF('Fixed data'!$G$19=FALSE,H64+H76,H64)</f>
        <v>4.4327987426945097E-2</v>
      </c>
      <c r="I77" s="53">
        <f>IF('Fixed data'!$G$19=FALSE,I64+I76,I64)</f>
        <v>4.4529982504006554E-2</v>
      </c>
      <c r="J77" s="53">
        <f>IF('Fixed data'!$G$19=FALSE,J64+J76,J64)</f>
        <v>4.4729138958675953E-2</v>
      </c>
      <c r="K77" s="53">
        <f>IF('Fixed data'!$G$19=FALSE,K64+K76,K64)</f>
        <v>4.8418366854826887E-2</v>
      </c>
      <c r="L77" s="53">
        <f>IF('Fixed data'!$G$19=FALSE,L64+L76,L64)</f>
        <v>5.1851169321303708E-2</v>
      </c>
      <c r="M77" s="53">
        <f>IF('Fixed data'!$G$19=FALSE,M64+M76,M64)</f>
        <v>5.5037438951806711E-2</v>
      </c>
      <c r="N77" s="53">
        <f>IF('Fixed data'!$G$19=FALSE,N64+N76,N64)</f>
        <v>5.7967633036646496E-2</v>
      </c>
      <c r="O77" s="53">
        <f>IF('Fixed data'!$G$19=FALSE,O64+O76,O64)</f>
        <v>6.065094440150158E-2</v>
      </c>
      <c r="P77" s="53">
        <f>IF('Fixed data'!$G$19=FALSE,P64+P76,P64)</f>
        <v>6.3082689162529987E-2</v>
      </c>
      <c r="Q77" s="53">
        <f>IF('Fixed data'!$G$19=FALSE,Q64+Q76,Q64)</f>
        <v>6.5258883203911461E-2</v>
      </c>
      <c r="R77" s="53">
        <f>IF('Fixed data'!$G$19=FALSE,R64+R76,R64)</f>
        <v>6.7187669699291949E-2</v>
      </c>
      <c r="S77" s="53">
        <f>IF('Fixed data'!$G$19=FALSE,S64+S76,S64)</f>
        <v>6.8861255359036422E-2</v>
      </c>
      <c r="T77" s="53">
        <f>IF('Fixed data'!$G$19=FALSE,T64+T76,T64)</f>
        <v>7.5246918149511774E-2</v>
      </c>
      <c r="U77" s="53">
        <f>IF('Fixed data'!$G$19=FALSE,U64+U76,U64)</f>
        <v>7.644252410582511E-2</v>
      </c>
      <c r="V77" s="53">
        <f>IF('Fixed data'!$G$19=FALSE,V64+V76,V64)</f>
        <v>7.7357568840560609E-2</v>
      </c>
      <c r="W77" s="53">
        <f>IF('Fixed data'!$G$19=FALSE,W64+W76,W64)</f>
        <v>7.7992052353718228E-2</v>
      </c>
      <c r="X77" s="53">
        <f>IF('Fixed data'!$G$19=FALSE,X64+X76,X64)</f>
        <v>7.834597464529798E-2</v>
      </c>
      <c r="Y77" s="53">
        <f>IF('Fixed data'!$G$19=FALSE,Y64+Y76,Y64)</f>
        <v>7.8419335715299895E-2</v>
      </c>
      <c r="Z77" s="53">
        <f>IF('Fixed data'!$G$19=FALSE,Z64+Z76,Z64)</f>
        <v>7.7936104938217801E-2</v>
      </c>
      <c r="AA77" s="53">
        <f>IF('Fixed data'!$G$19=FALSE,AA64+AA76,AA64)</f>
        <v>7.7468383652319547E-2</v>
      </c>
      <c r="AB77" s="53">
        <f>IF('Fixed data'!$G$19=FALSE,AB64+AB76,AB64)</f>
        <v>7.6720101144843456E-2</v>
      </c>
      <c r="AC77" s="53">
        <f>IF('Fixed data'!$G$19=FALSE,AC64+AC76,AC64)</f>
        <v>7.569125741578947E-2</v>
      </c>
      <c r="AD77" s="53">
        <f>IF('Fixed data'!$G$19=FALSE,AD64+AD76,AD64)</f>
        <v>7.4381852465157661E-2</v>
      </c>
      <c r="AE77" s="53">
        <f>IF('Fixed data'!$G$19=FALSE,AE64+AE76,AE64)</f>
        <v>7.2791886292947985E-2</v>
      </c>
      <c r="AF77" s="53">
        <f>IF('Fixed data'!$G$19=FALSE,AF64+AF76,AF64)</f>
        <v>7.0921358899160444E-2</v>
      </c>
      <c r="AG77" s="53">
        <f>IF('Fixed data'!$G$19=FALSE,AG64+AG76,AG64)</f>
        <v>6.8770270283795051E-2</v>
      </c>
      <c r="AH77" s="53">
        <f>IF('Fixed data'!$G$19=FALSE,AH64+AH76,AH64)</f>
        <v>6.6338620446851793E-2</v>
      </c>
      <c r="AI77" s="53">
        <f>IF('Fixed data'!$G$19=FALSE,AI64+AI76,AI64)</f>
        <v>6.3530739548124576E-2</v>
      </c>
      <c r="AJ77" s="53">
        <f>IF('Fixed data'!$G$19=FALSE,AJ64+AJ76,AJ64)</f>
        <v>6.0558007355281163E-2</v>
      </c>
      <c r="AK77" s="53">
        <f>IF('Fixed data'!$G$19=FALSE,AK64+AK76,AK64)</f>
        <v>5.7304713940859897E-2</v>
      </c>
      <c r="AL77" s="53">
        <f>IF('Fixed data'!$G$19=FALSE,AL64+AL76,AL64)</f>
        <v>5.3770859304860773E-2</v>
      </c>
      <c r="AM77" s="53">
        <f>IF('Fixed data'!$G$19=FALSE,AM64+AM76,AM64)</f>
        <v>4.995644344728379E-2</v>
      </c>
      <c r="AN77" s="53">
        <f>IF('Fixed data'!$G$19=FALSE,AN64+AN76,AN64)</f>
        <v>5.0265754968280833E-2</v>
      </c>
      <c r="AO77" s="53">
        <f>IF('Fixed data'!$G$19=FALSE,AO64+AO76,AO64)</f>
        <v>5.0559556998093926E-2</v>
      </c>
      <c r="AP77" s="53">
        <f>IF('Fixed data'!$G$19=FALSE,AP64+AP76,AP64)</f>
        <v>5.0853359027907011E-2</v>
      </c>
      <c r="AQ77" s="53">
        <f>IF('Fixed data'!$G$19=FALSE,AQ64+AQ76,AQ64)</f>
        <v>5.1147161057720103E-2</v>
      </c>
      <c r="AR77" s="53">
        <f>IF('Fixed data'!$G$19=FALSE,AR64+AR76,AR64)</f>
        <v>5.1440963087533188E-2</v>
      </c>
      <c r="AS77" s="53">
        <f>IF('Fixed data'!$G$19=FALSE,AS64+AS76,AS64)</f>
        <v>5.1750274608530135E-2</v>
      </c>
      <c r="AT77" s="53">
        <f>IF('Fixed data'!$G$19=FALSE,AT64+AT76,AT64)</f>
        <v>5.2028567147159373E-2</v>
      </c>
      <c r="AU77" s="53">
        <f>IF('Fixed data'!$G$19=FALSE,AU64+AU76,AU64)</f>
        <v>5.2322369176972458E-2</v>
      </c>
      <c r="AV77" s="53">
        <f>IF('Fixed data'!$G$19=FALSE,AV64+AV76,AV64)</f>
        <v>5.261617120678555E-2</v>
      </c>
      <c r="AW77" s="53">
        <f>IF('Fixed data'!$G$19=FALSE,AW64+AW76,AW64)</f>
        <v>5.2894463745414788E-2</v>
      </c>
      <c r="AX77" s="53">
        <f>IF('Fixed data'!$G$19=FALSE,AX64+AX76,AX64)</f>
        <v>-4.4205521772142202E-3</v>
      </c>
      <c r="AY77" s="53">
        <f>IF('Fixed data'!$G$19=FALSE,AY64+AY76,AY64)</f>
        <v>-6.5336624999190462E-18</v>
      </c>
      <c r="AZ77" s="53">
        <f>IF('Fixed data'!$G$19=FALSE,AZ64+AZ76,AZ64)</f>
        <v>-6.5336624999190462E-18</v>
      </c>
      <c r="BA77" s="53">
        <f>IF('Fixed data'!$G$19=FALSE,BA64+BA76,BA64)</f>
        <v>-6.5336624999190462E-18</v>
      </c>
      <c r="BB77" s="53">
        <f>IF('Fixed data'!$G$19=FALSE,BB64+BB76,BB64)</f>
        <v>-6.5336624999190462E-18</v>
      </c>
      <c r="BC77" s="53">
        <f>IF('Fixed data'!$G$19=FALSE,BC64+BC76,BC64)</f>
        <v>-6.5336624999190462E-18</v>
      </c>
      <c r="BD77" s="53">
        <f>IF('Fixed data'!$G$19=FALSE,BD64+BD76,BD64)</f>
        <v>-6.5336624999190462E-18</v>
      </c>
    </row>
    <row r="78" spans="1:56" ht="15.75" outlineLevel="1" x14ac:dyDescent="0.3">
      <c r="A78" s="74"/>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ht="15.75" outlineLevel="1" x14ac:dyDescent="0.3">
      <c r="A79" s="74"/>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x14ac:dyDescent="0.3">
      <c r="A80" s="74"/>
      <c r="B80" s="11" t="s">
        <v>17</v>
      </c>
      <c r="C80" s="14"/>
      <c r="D80" s="9" t="s">
        <v>39</v>
      </c>
      <c r="E80" s="54">
        <f>IF('Fixed data'!$G$19=TRUE,(E77-SUM(E70:E71))*E78+SUM(E70:E71)*E79,E77*E78)</f>
        <v>-9.2577947773864994E-2</v>
      </c>
      <c r="F80" s="54">
        <f>F77*F78</f>
        <v>4.11188753278472E-2</v>
      </c>
      <c r="G80" s="54">
        <f t="shared" ref="G80:BD80" si="10">G77*G78</f>
        <v>3.9791858697717196E-2</v>
      </c>
      <c r="H80" s="54">
        <f t="shared" si="10"/>
        <v>3.862928011273134E-2</v>
      </c>
      <c r="I80" s="54">
        <f t="shared" si="10"/>
        <v>3.7493050389053074E-2</v>
      </c>
      <c r="J80" s="54">
        <f t="shared" si="10"/>
        <v>3.6387183362213894E-2</v>
      </c>
      <c r="K80" s="54">
        <f t="shared" si="10"/>
        <v>3.8056398678966971E-2</v>
      </c>
      <c r="L80" s="54">
        <f t="shared" si="10"/>
        <v>3.9376377185923558E-2</v>
      </c>
      <c r="M80" s="54">
        <f t="shared" si="10"/>
        <v>4.0382673588935679E-2</v>
      </c>
      <c r="N80" s="54">
        <f t="shared" si="10"/>
        <v>4.1094345645902829E-2</v>
      </c>
      <c r="O80" s="54">
        <f t="shared" si="10"/>
        <v>4.1542604401439469E-2</v>
      </c>
      <c r="P80" s="54">
        <f t="shared" si="10"/>
        <v>4.1747070098926982E-2</v>
      </c>
      <c r="Q80" s="54">
        <f t="shared" si="10"/>
        <v>4.1726800936569643E-2</v>
      </c>
      <c r="R80" s="54">
        <f t="shared" si="10"/>
        <v>4.1507318871346358E-2</v>
      </c>
      <c r="S80" s="54">
        <f t="shared" si="10"/>
        <v>4.1102637310535914E-2</v>
      </c>
      <c r="T80" s="54">
        <f t="shared" si="10"/>
        <v>4.3395342535142177E-2</v>
      </c>
      <c r="U80" s="54">
        <f t="shared" si="10"/>
        <v>4.2594063341284537E-2</v>
      </c>
      <c r="V80" s="54">
        <f t="shared" si="10"/>
        <v>4.1646308913846249E-2</v>
      </c>
      <c r="W80" s="54">
        <f t="shared" si="10"/>
        <v>4.0568009836730125E-2</v>
      </c>
      <c r="X80" s="54">
        <f t="shared" si="10"/>
        <v>3.9374014039275422E-2</v>
      </c>
      <c r="Y80" s="54">
        <f t="shared" si="10"/>
        <v>3.80781476428056E-2</v>
      </c>
      <c r="Z80" s="54">
        <f t="shared" si="10"/>
        <v>3.6563772790436114E-2</v>
      </c>
      <c r="AA80" s="54">
        <f t="shared" si="10"/>
        <v>3.5115305366317788E-2</v>
      </c>
      <c r="AB80" s="54">
        <f t="shared" si="10"/>
        <v>3.3600115609487065E-2</v>
      </c>
      <c r="AC80" s="54">
        <f t="shared" si="10"/>
        <v>3.2028527689551028E-2</v>
      </c>
      <c r="AD80" s="54">
        <f t="shared" si="10"/>
        <v>3.0410103311068561E-2</v>
      </c>
      <c r="AE80" s="54">
        <f t="shared" si="10"/>
        <v>2.8753686226651084E-2</v>
      </c>
      <c r="AF80" s="54">
        <f t="shared" si="10"/>
        <v>2.7067444450749989E-2</v>
      </c>
      <c r="AG80" s="54">
        <f t="shared" si="10"/>
        <v>2.5358910284170293E-2</v>
      </c>
      <c r="AH80" s="54">
        <f t="shared" si="10"/>
        <v>2.3635018254353754E-2</v>
      </c>
      <c r="AI80" s="54">
        <f t="shared" si="10"/>
        <v>2.5411479141826128E-2</v>
      </c>
      <c r="AJ80" s="54">
        <f t="shared" si="10"/>
        <v>2.3516916969594438E-2</v>
      </c>
      <c r="AK80" s="54">
        <f t="shared" si="10"/>
        <v>2.1605381217340548E-2</v>
      </c>
      <c r="AL80" s="54">
        <f t="shared" si="10"/>
        <v>1.9682548803323312E-2</v>
      </c>
      <c r="AM80" s="54">
        <f t="shared" si="10"/>
        <v>1.7753690614718261E-2</v>
      </c>
      <c r="AN80" s="54">
        <f t="shared" si="10"/>
        <v>1.7343315334011136E-2</v>
      </c>
      <c r="AO80" s="54">
        <f t="shared" si="10"/>
        <v>1.6936588894023424E-2</v>
      </c>
      <c r="AP80" s="54">
        <f t="shared" si="10"/>
        <v>1.65388422920889E-2</v>
      </c>
      <c r="AQ80" s="54">
        <f t="shared" si="10"/>
        <v>1.6149897471655867E-2</v>
      </c>
      <c r="AR80" s="54">
        <f t="shared" si="10"/>
        <v>1.5769579130476188E-2</v>
      </c>
      <c r="AS80" s="54">
        <f t="shared" si="10"/>
        <v>1.5402330770065972E-2</v>
      </c>
      <c r="AT80" s="54">
        <f t="shared" si="10"/>
        <v>1.503413439025455E-2</v>
      </c>
      <c r="AU80" s="54">
        <f t="shared" si="10"/>
        <v>1.4678671064862023E-2</v>
      </c>
      <c r="AV80" s="54">
        <f t="shared" si="10"/>
        <v>1.4331160338732418E-2</v>
      </c>
      <c r="AW80" s="54">
        <f t="shared" si="10"/>
        <v>1.3987339197601013E-2</v>
      </c>
      <c r="AX80" s="54">
        <f t="shared" si="10"/>
        <v>-1.1349172174969745E-3</v>
      </c>
      <c r="AY80" s="54">
        <f t="shared" si="10"/>
        <v>-1.6285726455090938E-18</v>
      </c>
      <c r="AZ80" s="54">
        <f t="shared" si="10"/>
        <v>-1.5811384907855281E-18</v>
      </c>
      <c r="BA80" s="54">
        <f t="shared" si="10"/>
        <v>-1.535085913384008E-18</v>
      </c>
      <c r="BB80" s="54">
        <f t="shared" si="10"/>
        <v>-1.4903746731883573E-18</v>
      </c>
      <c r="BC80" s="54">
        <f t="shared" si="10"/>
        <v>-1.4469657021246187E-18</v>
      </c>
      <c r="BD80" s="54">
        <f t="shared" si="10"/>
        <v>-1.4048210700239017E-18</v>
      </c>
    </row>
    <row r="81" spans="1:56" x14ac:dyDescent="0.3">
      <c r="A81" s="74"/>
      <c r="B81" s="15" t="s">
        <v>18</v>
      </c>
      <c r="C81" s="15"/>
      <c r="D81" s="14" t="s">
        <v>39</v>
      </c>
      <c r="E81" s="55">
        <f>+E80</f>
        <v>-9.2577947773864994E-2</v>
      </c>
      <c r="F81" s="55">
        <f>+E81+F80</f>
        <v>-5.1459072446017794E-2</v>
      </c>
      <c r="G81" s="55">
        <f t="shared" ref="G81:BD81" si="11">+F81+G80</f>
        <v>-1.1667213748300598E-2</v>
      </c>
      <c r="H81" s="55">
        <f t="shared" si="11"/>
        <v>2.6962066364430742E-2</v>
      </c>
      <c r="I81" s="55">
        <f t="shared" si="11"/>
        <v>6.445511675348381E-2</v>
      </c>
      <c r="J81" s="55">
        <f t="shared" si="11"/>
        <v>0.1008423001156977</v>
      </c>
      <c r="K81" s="55">
        <f t="shared" si="11"/>
        <v>0.13889869879466465</v>
      </c>
      <c r="L81" s="55">
        <f>+K81+L80</f>
        <v>0.17827507598058823</v>
      </c>
      <c r="M81" s="55">
        <f t="shared" si="11"/>
        <v>0.21865774956952391</v>
      </c>
      <c r="N81" s="55">
        <f t="shared" si="11"/>
        <v>0.25975209521542675</v>
      </c>
      <c r="O81" s="55">
        <f t="shared" si="11"/>
        <v>0.30129469961686622</v>
      </c>
      <c r="P81" s="55">
        <f t="shared" si="11"/>
        <v>0.3430417697157932</v>
      </c>
      <c r="Q81" s="55">
        <f t="shared" si="11"/>
        <v>0.38476857065236286</v>
      </c>
      <c r="R81" s="55">
        <f t="shared" si="11"/>
        <v>0.42627588952370921</v>
      </c>
      <c r="S81" s="55">
        <f t="shared" si="11"/>
        <v>0.46737852683424513</v>
      </c>
      <c r="T81" s="55">
        <f t="shared" si="11"/>
        <v>0.51077386936938729</v>
      </c>
      <c r="U81" s="55">
        <f t="shared" si="11"/>
        <v>0.55336793271067186</v>
      </c>
      <c r="V81" s="55">
        <f t="shared" si="11"/>
        <v>0.5950142416245181</v>
      </c>
      <c r="W81" s="55">
        <f t="shared" si="11"/>
        <v>0.63558225146124825</v>
      </c>
      <c r="X81" s="55">
        <f t="shared" si="11"/>
        <v>0.67495626550052368</v>
      </c>
      <c r="Y81" s="55">
        <f t="shared" si="11"/>
        <v>0.71303441314332927</v>
      </c>
      <c r="Z81" s="55">
        <f t="shared" si="11"/>
        <v>0.74959818593376537</v>
      </c>
      <c r="AA81" s="55">
        <f t="shared" si="11"/>
        <v>0.78471349130008317</v>
      </c>
      <c r="AB81" s="55">
        <f t="shared" si="11"/>
        <v>0.81831360690957022</v>
      </c>
      <c r="AC81" s="55">
        <f t="shared" si="11"/>
        <v>0.85034213459912122</v>
      </c>
      <c r="AD81" s="55">
        <f t="shared" si="11"/>
        <v>0.88075223791018975</v>
      </c>
      <c r="AE81" s="55">
        <f t="shared" si="11"/>
        <v>0.90950592413684084</v>
      </c>
      <c r="AF81" s="55">
        <f t="shared" si="11"/>
        <v>0.93657336858759077</v>
      </c>
      <c r="AG81" s="55">
        <f t="shared" si="11"/>
        <v>0.96193227887176103</v>
      </c>
      <c r="AH81" s="55">
        <f t="shared" si="11"/>
        <v>0.98556729712611479</v>
      </c>
      <c r="AI81" s="55">
        <f t="shared" si="11"/>
        <v>1.010978776267941</v>
      </c>
      <c r="AJ81" s="55">
        <f t="shared" si="11"/>
        <v>1.0344956932375353</v>
      </c>
      <c r="AK81" s="55">
        <f t="shared" si="11"/>
        <v>1.0561010744548758</v>
      </c>
      <c r="AL81" s="55">
        <f t="shared" si="11"/>
        <v>1.075783623258199</v>
      </c>
      <c r="AM81" s="55">
        <f t="shared" si="11"/>
        <v>1.0935373138729172</v>
      </c>
      <c r="AN81" s="55">
        <f t="shared" si="11"/>
        <v>1.1108806292069284</v>
      </c>
      <c r="AO81" s="55">
        <f t="shared" si="11"/>
        <v>1.1278172181009518</v>
      </c>
      <c r="AP81" s="55">
        <f t="shared" si="11"/>
        <v>1.1443560603930407</v>
      </c>
      <c r="AQ81" s="55">
        <f t="shared" si="11"/>
        <v>1.1605059578646966</v>
      </c>
      <c r="AR81" s="55">
        <f t="shared" si="11"/>
        <v>1.1762755369951727</v>
      </c>
      <c r="AS81" s="55">
        <f t="shared" si="11"/>
        <v>1.1916778677652387</v>
      </c>
      <c r="AT81" s="55">
        <f t="shared" si="11"/>
        <v>1.2067120021554931</v>
      </c>
      <c r="AU81" s="55">
        <f t="shared" si="11"/>
        <v>1.2213906732203552</v>
      </c>
      <c r="AV81" s="55">
        <f t="shared" si="11"/>
        <v>1.2357218335590876</v>
      </c>
      <c r="AW81" s="55">
        <f t="shared" si="11"/>
        <v>1.2497091727566887</v>
      </c>
      <c r="AX81" s="55">
        <f t="shared" si="11"/>
        <v>1.2485742555391917</v>
      </c>
      <c r="AY81" s="55">
        <f t="shared" si="11"/>
        <v>1.2485742555391917</v>
      </c>
      <c r="AZ81" s="55">
        <f t="shared" si="11"/>
        <v>1.2485742555391917</v>
      </c>
      <c r="BA81" s="55">
        <f t="shared" si="11"/>
        <v>1.2485742555391917</v>
      </c>
      <c r="BB81" s="55">
        <f t="shared" si="11"/>
        <v>1.2485742555391917</v>
      </c>
      <c r="BC81" s="55">
        <f t="shared" si="11"/>
        <v>1.2485742555391917</v>
      </c>
      <c r="BD81" s="55">
        <f t="shared" si="11"/>
        <v>1.2485742555391917</v>
      </c>
    </row>
    <row r="82" spans="1:56" x14ac:dyDescent="0.3">
      <c r="A82" s="74"/>
      <c r="B82" s="14"/>
    </row>
    <row r="83" spans="1:56" x14ac:dyDescent="0.3">
      <c r="A83" s="74"/>
    </row>
    <row r="84" spans="1:56" x14ac:dyDescent="0.3">
      <c r="A84" s="111"/>
      <c r="B84" s="118" t="s">
        <v>210</v>
      </c>
      <c r="C84" s="112"/>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row>
    <row r="85" spans="1:56" x14ac:dyDescent="0.3">
      <c r="A85" s="114"/>
      <c r="B85" s="115" t="s">
        <v>268</v>
      </c>
      <c r="C85" s="116"/>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row>
    <row r="86" spans="1:56" ht="12.75" customHeight="1" x14ac:dyDescent="0.3">
      <c r="A86" s="213" t="s">
        <v>250</v>
      </c>
      <c r="B86" s="4" t="s">
        <v>205</v>
      </c>
      <c r="D86" s="4" t="s">
        <v>85</v>
      </c>
      <c r="E86" s="43">
        <f>'Workings 1'!E11</f>
        <v>0</v>
      </c>
      <c r="F86" s="140">
        <f>'Workings 1'!F11</f>
        <v>1435.5827182439532</v>
      </c>
      <c r="G86" s="140">
        <f>'Workings 1'!G11</f>
        <v>1435.5827182439532</v>
      </c>
      <c r="H86" s="140">
        <f>'Workings 1'!H11</f>
        <v>1435.5827182439532</v>
      </c>
      <c r="I86" s="140">
        <f>'Workings 1'!I11</f>
        <v>1435.5827182439532</v>
      </c>
      <c r="J86" s="140">
        <f>'Workings 1'!J11</f>
        <v>1435.5827182439532</v>
      </c>
      <c r="K86" s="140">
        <f>'Workings 1'!K11</f>
        <v>1435.5827182439532</v>
      </c>
      <c r="L86" s="140">
        <f>'Workings 1'!L11</f>
        <v>1435.5827182439532</v>
      </c>
      <c r="M86" s="140">
        <f>'Workings 1'!M11</f>
        <v>1435.5827182439532</v>
      </c>
      <c r="N86" s="140">
        <f>'Workings 1'!N11</f>
        <v>1435.5827182439532</v>
      </c>
      <c r="O86" s="140">
        <f>'Workings 1'!O11</f>
        <v>1435.5827182439532</v>
      </c>
      <c r="P86" s="140">
        <f>'Workings 1'!P11</f>
        <v>1435.5827182439532</v>
      </c>
      <c r="Q86" s="140">
        <f>'Workings 1'!Q11</f>
        <v>1435.5827182439532</v>
      </c>
      <c r="R86" s="140">
        <f>'Workings 1'!R11</f>
        <v>1435.5827182439532</v>
      </c>
      <c r="S86" s="140">
        <f>'Workings 1'!S11</f>
        <v>1435.5827182439532</v>
      </c>
      <c r="T86" s="140">
        <f>'Workings 1'!T11</f>
        <v>1435.5827182439532</v>
      </c>
      <c r="U86" s="140">
        <f>'Workings 1'!U11</f>
        <v>1435.5827182439532</v>
      </c>
      <c r="V86" s="140">
        <f>'Workings 1'!V11</f>
        <v>1435.5827182439532</v>
      </c>
      <c r="W86" s="140">
        <f>'Workings 1'!W11</f>
        <v>1435.5827182439532</v>
      </c>
      <c r="X86" s="140">
        <f>'Workings 1'!X11</f>
        <v>1435.5827182439532</v>
      </c>
      <c r="Y86" s="140">
        <f>'Workings 1'!Y11</f>
        <v>1435.5827182439532</v>
      </c>
      <c r="Z86" s="140">
        <f>'Workings 1'!Z11</f>
        <v>1435.5827182439532</v>
      </c>
      <c r="AA86" s="140">
        <f>'Workings 1'!AA11</f>
        <v>1435.5827182439532</v>
      </c>
      <c r="AB86" s="140">
        <f>'Workings 1'!AB11</f>
        <v>1435.5827182439532</v>
      </c>
      <c r="AC86" s="140">
        <f>'Workings 1'!AC11</f>
        <v>1435.5827182439532</v>
      </c>
      <c r="AD86" s="140">
        <f>'Workings 1'!AD11</f>
        <v>1435.5827182439532</v>
      </c>
      <c r="AE86" s="140">
        <f>'Workings 1'!AE11</f>
        <v>1435.5827182439532</v>
      </c>
      <c r="AF86" s="140">
        <f>'Workings 1'!AF11</f>
        <v>1435.5827182439532</v>
      </c>
      <c r="AG86" s="140">
        <f>'Workings 1'!AG11</f>
        <v>1435.5827182439532</v>
      </c>
      <c r="AH86" s="140">
        <f>'Workings 1'!AH11</f>
        <v>1435.5827182439532</v>
      </c>
      <c r="AI86" s="140">
        <f>'Workings 1'!AI11</f>
        <v>1435.5827182439532</v>
      </c>
      <c r="AJ86" s="140">
        <f>'Workings 1'!AJ11</f>
        <v>1435.5827182439532</v>
      </c>
      <c r="AK86" s="140">
        <f>'Workings 1'!AK11</f>
        <v>1435.5827182439532</v>
      </c>
      <c r="AL86" s="140">
        <f>'Workings 1'!AL11</f>
        <v>1435.5827182439532</v>
      </c>
      <c r="AM86" s="140">
        <f>'Workings 1'!AM11</f>
        <v>1435.5827182439532</v>
      </c>
      <c r="AN86" s="140">
        <f>'Workings 1'!AN11</f>
        <v>1435.5827182439532</v>
      </c>
      <c r="AO86" s="140">
        <f>'Workings 1'!AO11</f>
        <v>1435.5827182439532</v>
      </c>
      <c r="AP86" s="140">
        <f>'Workings 1'!AP11</f>
        <v>1435.5827182439532</v>
      </c>
      <c r="AQ86" s="140">
        <f>'Workings 1'!AQ11</f>
        <v>1435.5827182439532</v>
      </c>
      <c r="AR86" s="140">
        <f>'Workings 1'!AR11</f>
        <v>1435.5827182439532</v>
      </c>
      <c r="AS86" s="140">
        <f>'Workings 1'!AS11</f>
        <v>1435.5827182439532</v>
      </c>
      <c r="AT86" s="140">
        <f>'Workings 1'!AT11</f>
        <v>1435.5827182439532</v>
      </c>
      <c r="AU86" s="140">
        <f>'Workings 1'!AU11</f>
        <v>1435.5827182439532</v>
      </c>
      <c r="AV86" s="140">
        <f>'Workings 1'!AV11</f>
        <v>1435.5827182439532</v>
      </c>
      <c r="AW86" s="140">
        <f>'Workings 1'!AW11</f>
        <v>1435.5827182439532</v>
      </c>
      <c r="AX86" s="140">
        <f>'Workings 1'!AX11</f>
        <v>0</v>
      </c>
      <c r="AY86" s="140">
        <f>'Workings 1'!AY11</f>
        <v>0</v>
      </c>
      <c r="AZ86" s="140">
        <f>'Workings 1'!AZ11</f>
        <v>0</v>
      </c>
      <c r="BA86" s="140">
        <f>'Workings 1'!BA11</f>
        <v>0</v>
      </c>
      <c r="BB86" s="140">
        <f>'Workings 1'!BB11</f>
        <v>0</v>
      </c>
      <c r="BC86" s="140">
        <f>'Workings 1'!BC11</f>
        <v>0</v>
      </c>
      <c r="BD86" s="140">
        <f>'Workings 1'!BD11</f>
        <v>0</v>
      </c>
    </row>
    <row r="87" spans="1:56" x14ac:dyDescent="0.3">
      <c r="A87" s="213"/>
      <c r="B87" s="4" t="s">
        <v>206</v>
      </c>
      <c r="D87" s="4" t="s">
        <v>87</v>
      </c>
      <c r="E87" s="34">
        <f>E86*'Fixed data'!H$12</f>
        <v>0</v>
      </c>
      <c r="F87" s="34">
        <f>F86*'Fixed data'!I$12</f>
        <v>626.48660932081623</v>
      </c>
      <c r="G87" s="34">
        <f>G86*'Fixed data'!J$12</f>
        <v>607.93719168025939</v>
      </c>
      <c r="H87" s="34">
        <f>H86*'Fixed data'!K$12</f>
        <v>589.38777403970244</v>
      </c>
      <c r="I87" s="34">
        <f>I86*'Fixed data'!L$12</f>
        <v>570.83835639914548</v>
      </c>
      <c r="J87" s="34">
        <f>J86*'Fixed data'!M$12</f>
        <v>552.28893875858876</v>
      </c>
      <c r="K87" s="34">
        <f>K86*'Fixed data'!N$12</f>
        <v>533.7395211180318</v>
      </c>
      <c r="L87" s="34">
        <f>L86*'Fixed data'!O$12</f>
        <v>515.19010347747485</v>
      </c>
      <c r="M87" s="34">
        <f>M86*'Fixed data'!P$12</f>
        <v>496.64068583691801</v>
      </c>
      <c r="N87" s="34">
        <f>N86*'Fixed data'!Q$12</f>
        <v>478.09126819636111</v>
      </c>
      <c r="O87" s="34">
        <f>O86*'Fixed data'!R$12</f>
        <v>459.54185055580422</v>
      </c>
      <c r="P87" s="34">
        <f>P86*'Fixed data'!S$12</f>
        <v>440.99243291524738</v>
      </c>
      <c r="Q87" s="34">
        <f>Q86*'Fixed data'!T$12</f>
        <v>422.44301527469042</v>
      </c>
      <c r="R87" s="34">
        <f>R86*'Fixed data'!U$12</f>
        <v>403.89359763413353</v>
      </c>
      <c r="S87" s="34">
        <f>S86*'Fixed data'!V$12</f>
        <v>385.34417999357669</v>
      </c>
      <c r="T87" s="34">
        <f>T86*'Fixed data'!W$12</f>
        <v>366.79476235301979</v>
      </c>
      <c r="U87" s="34">
        <f>U86*'Fixed data'!X$12</f>
        <v>348.2453447124629</v>
      </c>
      <c r="V87" s="34">
        <f>V86*'Fixed data'!Y$12</f>
        <v>329.695927071906</v>
      </c>
      <c r="W87" s="34">
        <f>W86*'Fixed data'!Z$12</f>
        <v>311.1465094313491</v>
      </c>
      <c r="X87" s="34">
        <f>X86*'Fixed data'!AA$12</f>
        <v>292.59709179079221</v>
      </c>
      <c r="Y87" s="34">
        <f>Y86*'Fixed data'!AB$12</f>
        <v>274.04767415023537</v>
      </c>
      <c r="Z87" s="34">
        <f>Z86*'Fixed data'!AC$12</f>
        <v>255.49825650967844</v>
      </c>
      <c r="AA87" s="34">
        <f>AA86*'Fixed data'!AD$12</f>
        <v>236.94883886912154</v>
      </c>
      <c r="AB87" s="34">
        <f>AB86*'Fixed data'!AE$12</f>
        <v>218.39942122856468</v>
      </c>
      <c r="AC87" s="34">
        <f>AC86*'Fixed data'!AF$12</f>
        <v>199.85000358800775</v>
      </c>
      <c r="AD87" s="34">
        <f>AD86*'Fixed data'!AG$12</f>
        <v>181.30058594745091</v>
      </c>
      <c r="AE87" s="34">
        <f>AE86*'Fixed data'!AH$12</f>
        <v>162.75116830689404</v>
      </c>
      <c r="AF87" s="34">
        <f>AF86*'Fixed data'!AI$12</f>
        <v>144.20175066633718</v>
      </c>
      <c r="AG87" s="34">
        <f>AG86*'Fixed data'!AJ$12</f>
        <v>125.65233302578029</v>
      </c>
      <c r="AH87" s="34">
        <f>AH86*'Fixed data'!AK$12</f>
        <v>107.10291538522343</v>
      </c>
      <c r="AI87" s="34">
        <f>AI86*'Fixed data'!AL$12</f>
        <v>88.553497744666558</v>
      </c>
      <c r="AJ87" s="34">
        <f>AJ86*'Fixed data'!AM$12</f>
        <v>70.00408010410969</v>
      </c>
      <c r="AK87" s="34">
        <f>AK86*'Fixed data'!AN$12</f>
        <v>51.454662463552822</v>
      </c>
      <c r="AL87" s="34">
        <f>AL86*'Fixed data'!AO$12</f>
        <v>32.905244822995954</v>
      </c>
      <c r="AM87" s="34">
        <f>AM86*'Fixed data'!AP$12</f>
        <v>14.355827182439084</v>
      </c>
      <c r="AN87" s="34">
        <f>AN86*'Fixed data'!AQ$12</f>
        <v>14.355827182439532</v>
      </c>
      <c r="AO87" s="34">
        <f>AO86*'Fixed data'!AR$12</f>
        <v>14.355827182439532</v>
      </c>
      <c r="AP87" s="34">
        <f>AP86*'Fixed data'!AS$12</f>
        <v>14.355827182439532</v>
      </c>
      <c r="AQ87" s="34">
        <f>AQ86*'Fixed data'!AT$12</f>
        <v>14.355827182439532</v>
      </c>
      <c r="AR87" s="34">
        <f>AR86*'Fixed data'!AU$12</f>
        <v>14.355827182439532</v>
      </c>
      <c r="AS87" s="34">
        <f>AS86*'Fixed data'!AV$12</f>
        <v>14.355827182439532</v>
      </c>
      <c r="AT87" s="34">
        <f>AT86*'Fixed data'!AW$12</f>
        <v>14.355827182439532</v>
      </c>
      <c r="AU87" s="34">
        <f>AU86*'Fixed data'!AX$12</f>
        <v>14.355827182439532</v>
      </c>
      <c r="AV87" s="34">
        <f>AV86*'Fixed data'!AY$12</f>
        <v>14.355827182439532</v>
      </c>
      <c r="AW87" s="34">
        <f>AW86*'Fixed data'!AZ$12</f>
        <v>14.355827182439532</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x14ac:dyDescent="0.3">
      <c r="A88" s="213"/>
      <c r="B88" s="4" t="s">
        <v>207</v>
      </c>
      <c r="D88" s="4" t="s">
        <v>203</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x14ac:dyDescent="0.3">
      <c r="A89" s="213"/>
      <c r="B89" s="4" t="s">
        <v>208</v>
      </c>
      <c r="D89" s="4" t="s">
        <v>86</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6.5" x14ac:dyDescent="0.3">
      <c r="A90" s="213"/>
      <c r="B90" s="4" t="s">
        <v>278</v>
      </c>
      <c r="D90" s="4" t="s">
        <v>87</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x14ac:dyDescent="0.3">
      <c r="A91" s="213"/>
      <c r="B91" s="4" t="s">
        <v>279</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x14ac:dyDescent="0.3">
      <c r="A92" s="213"/>
      <c r="B92" s="4" t="s">
        <v>280</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x14ac:dyDescent="0.3">
      <c r="A93" s="213"/>
      <c r="B93" s="4" t="s">
        <v>209</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6"/>
    </row>
    <row r="95" spans="1:56" ht="16.5" x14ac:dyDescent="0.3">
      <c r="A95" s="85"/>
      <c r="C95" s="36"/>
    </row>
    <row r="96" spans="1:56" ht="16.5" x14ac:dyDescent="0.3">
      <c r="A96" s="85">
        <v>1</v>
      </c>
      <c r="B96" s="4" t="s">
        <v>281</v>
      </c>
    </row>
    <row r="97" spans="1:3" x14ac:dyDescent="0.3">
      <c r="B97" s="69" t="s">
        <v>151</v>
      </c>
    </row>
    <row r="98" spans="1:3" x14ac:dyDescent="0.3">
      <c r="B98" s="4" t="s">
        <v>265</v>
      </c>
    </row>
    <row r="99" spans="1:3" x14ac:dyDescent="0.3">
      <c r="B99" s="4" t="s">
        <v>283</v>
      </c>
    </row>
    <row r="100" spans="1:3" ht="16.5" x14ac:dyDescent="0.3">
      <c r="A100" s="85">
        <v>2</v>
      </c>
      <c r="B100" s="69" t="s">
        <v>150</v>
      </c>
    </row>
    <row r="105" spans="1:3" x14ac:dyDescent="0.3">
      <c r="C105" s="36"/>
    </row>
    <row r="170" spans="2:2" x14ac:dyDescent="0.3">
      <c r="B170" s="4" t="s">
        <v>193</v>
      </c>
    </row>
    <row r="171" spans="2:2" x14ac:dyDescent="0.3">
      <c r="B171" s="4" t="s">
        <v>192</v>
      </c>
    </row>
    <row r="172" spans="2:2" x14ac:dyDescent="0.3">
      <c r="B172" s="4" t="s">
        <v>266</v>
      </c>
    </row>
    <row r="173" spans="2:2" x14ac:dyDescent="0.3">
      <c r="B173" s="4" t="s">
        <v>153</v>
      </c>
    </row>
    <row r="174" spans="2:2" x14ac:dyDescent="0.3">
      <c r="B174" s="4" t="s">
        <v>154</v>
      </c>
    </row>
    <row r="175" spans="2:2" x14ac:dyDescent="0.3">
      <c r="B175" s="4" t="s">
        <v>155</v>
      </c>
    </row>
    <row r="176" spans="2:2" x14ac:dyDescent="0.3">
      <c r="B176" s="4" t="s">
        <v>156</v>
      </c>
    </row>
    <row r="177" spans="2:2" x14ac:dyDescent="0.3">
      <c r="B177" s="4" t="s">
        <v>157</v>
      </c>
    </row>
    <row r="178" spans="2:2" x14ac:dyDescent="0.3">
      <c r="B178" s="4" t="s">
        <v>158</v>
      </c>
    </row>
    <row r="179" spans="2:2" x14ac:dyDescent="0.3">
      <c r="B179" s="4" t="s">
        <v>159</v>
      </c>
    </row>
    <row r="180" spans="2:2" x14ac:dyDescent="0.3">
      <c r="B180" s="4" t="s">
        <v>160</v>
      </c>
    </row>
    <row r="181" spans="2:2" x14ac:dyDescent="0.3">
      <c r="B181" s="4" t="s">
        <v>161</v>
      </c>
    </row>
    <row r="182" spans="2:2" x14ac:dyDescent="0.3">
      <c r="B182" s="4" t="s">
        <v>194</v>
      </c>
    </row>
    <row r="183" spans="2:2" x14ac:dyDescent="0.3">
      <c r="B183" s="4" t="s">
        <v>162</v>
      </c>
    </row>
    <row r="184" spans="2:2" x14ac:dyDescent="0.3">
      <c r="B184" s="4" t="s">
        <v>163</v>
      </c>
    </row>
    <row r="185" spans="2:2" x14ac:dyDescent="0.3">
      <c r="B185" s="4" t="s">
        <v>164</v>
      </c>
    </row>
    <row r="186" spans="2:2" x14ac:dyDescent="0.3">
      <c r="B186" s="4" t="s">
        <v>165</v>
      </c>
    </row>
    <row r="187" spans="2:2" x14ac:dyDescent="0.3">
      <c r="B187" s="4" t="s">
        <v>166</v>
      </c>
    </row>
    <row r="188" spans="2:2" x14ac:dyDescent="0.3">
      <c r="B188" s="4" t="s">
        <v>167</v>
      </c>
    </row>
    <row r="189" spans="2:2" x14ac:dyDescent="0.3">
      <c r="B189" s="4" t="s">
        <v>168</v>
      </c>
    </row>
    <row r="190" spans="2:2" x14ac:dyDescent="0.3">
      <c r="B190" s="4" t="s">
        <v>169</v>
      </c>
    </row>
    <row r="191" spans="2:2" x14ac:dyDescent="0.3">
      <c r="B191" s="4" t="s">
        <v>170</v>
      </c>
    </row>
    <row r="192" spans="2:2" x14ac:dyDescent="0.3">
      <c r="B192" s="4" t="s">
        <v>195</v>
      </c>
    </row>
    <row r="193" spans="2:2" x14ac:dyDescent="0.3">
      <c r="B193" s="4" t="s">
        <v>196</v>
      </c>
    </row>
    <row r="194" spans="2:2" x14ac:dyDescent="0.3">
      <c r="B194" s="4" t="s">
        <v>171</v>
      </c>
    </row>
    <row r="195" spans="2:2" x14ac:dyDescent="0.3">
      <c r="B195" s="4" t="s">
        <v>172</v>
      </c>
    </row>
    <row r="196" spans="2:2" x14ac:dyDescent="0.3">
      <c r="B196" s="4" t="s">
        <v>173</v>
      </c>
    </row>
    <row r="197" spans="2:2" x14ac:dyDescent="0.3">
      <c r="B197" s="4" t="s">
        <v>174</v>
      </c>
    </row>
    <row r="198" spans="2:2" x14ac:dyDescent="0.3">
      <c r="B198" s="4" t="s">
        <v>175</v>
      </c>
    </row>
    <row r="199" spans="2:2" x14ac:dyDescent="0.3">
      <c r="B199" s="4" t="s">
        <v>176</v>
      </c>
    </row>
    <row r="200" spans="2:2" x14ac:dyDescent="0.3">
      <c r="B200" s="4" t="s">
        <v>177</v>
      </c>
    </row>
    <row r="201" spans="2:2" x14ac:dyDescent="0.3">
      <c r="B201" s="4" t="s">
        <v>178</v>
      </c>
    </row>
    <row r="202" spans="2:2" x14ac:dyDescent="0.3">
      <c r="B202" s="4" t="s">
        <v>179</v>
      </c>
    </row>
    <row r="203" spans="2:2" x14ac:dyDescent="0.3">
      <c r="B203" s="4" t="s">
        <v>180</v>
      </c>
    </row>
    <row r="204" spans="2:2" x14ac:dyDescent="0.3">
      <c r="B204" s="4" t="s">
        <v>181</v>
      </c>
    </row>
    <row r="205" spans="2:2" x14ac:dyDescent="0.3">
      <c r="B205" s="4" t="s">
        <v>182</v>
      </c>
    </row>
    <row r="206" spans="2:2" x14ac:dyDescent="0.3">
      <c r="B206" s="4" t="s">
        <v>183</v>
      </c>
    </row>
    <row r="207" spans="2:2" x14ac:dyDescent="0.3">
      <c r="B207" s="4" t="s">
        <v>184</v>
      </c>
    </row>
    <row r="208" spans="2:2" x14ac:dyDescent="0.3">
      <c r="B208" s="4" t="s">
        <v>185</v>
      </c>
    </row>
    <row r="209" spans="2:2" x14ac:dyDescent="0.3">
      <c r="B209" s="4" t="s">
        <v>186</v>
      </c>
    </row>
    <row r="210" spans="2:2" x14ac:dyDescent="0.3">
      <c r="B210" s="4" t="s">
        <v>187</v>
      </c>
    </row>
    <row r="211" spans="2:2" x14ac:dyDescent="0.3">
      <c r="B211" s="4" t="s">
        <v>188</v>
      </c>
    </row>
    <row r="212" spans="2:2" x14ac:dyDescent="0.3">
      <c r="B212" s="4" t="s">
        <v>189</v>
      </c>
    </row>
    <row r="213" spans="2:2" x14ac:dyDescent="0.3">
      <c r="B213" s="4" t="s">
        <v>190</v>
      </c>
    </row>
    <row r="214" spans="2:2" x14ac:dyDescent="0.3">
      <c r="B214" s="4" t="s">
        <v>191</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ignoredErrors>
    <ignoredError sqref="AY87:BD87 E87:AX8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
  <sheetViews>
    <sheetView workbookViewId="0">
      <selection activeCell="E25" sqref="E25"/>
    </sheetView>
  </sheetViews>
  <sheetFormatPr defaultRowHeight="15" x14ac:dyDescent="0.25"/>
  <cols>
    <col min="1" max="1" width="27.28515625" customWidth="1"/>
    <col min="2" max="2" width="11.28515625" customWidth="1"/>
    <col min="4" max="4" width="26.42578125" bestFit="1" customWidth="1"/>
    <col min="7" max="7" width="9.7109375" customWidth="1"/>
  </cols>
  <sheetData>
    <row r="1" spans="1:49" ht="18.75" x14ac:dyDescent="0.3">
      <c r="A1" s="1" t="s">
        <v>312</v>
      </c>
    </row>
    <row r="2" spans="1:49" ht="21" x14ac:dyDescent="0.35">
      <c r="A2" t="s">
        <v>288</v>
      </c>
    </row>
    <row r="3" spans="1:49" s="141" customFormat="1" ht="15.75" thickBot="1" x14ac:dyDescent="0.3"/>
    <row r="4" spans="1:49" s="141" customFormat="1" ht="17.25" x14ac:dyDescent="0.25">
      <c r="A4" s="217" t="s">
        <v>317</v>
      </c>
      <c r="B4" s="218"/>
      <c r="F4" s="147" t="s">
        <v>297</v>
      </c>
      <c r="G4" s="148">
        <v>0.53</v>
      </c>
      <c r="K4" s="143"/>
      <c r="L4" s="144" t="s">
        <v>299</v>
      </c>
    </row>
    <row r="5" spans="1:49" s="141" customFormat="1" ht="15.75" thickBot="1" x14ac:dyDescent="0.3">
      <c r="A5" s="223"/>
      <c r="B5" s="224"/>
      <c r="F5" s="149" t="s">
        <v>296</v>
      </c>
      <c r="G5" s="150">
        <f>(L5*G4)+((1-L5)*G4^2)</f>
        <v>0.30581000000000003</v>
      </c>
      <c r="K5" s="145" t="s">
        <v>298</v>
      </c>
      <c r="L5" s="146">
        <v>0.1</v>
      </c>
    </row>
    <row r="6" spans="1:49" s="141" customFormat="1" x14ac:dyDescent="0.25">
      <c r="A6" s="162" t="s">
        <v>308</v>
      </c>
      <c r="B6" s="163">
        <v>1000</v>
      </c>
    </row>
    <row r="7" spans="1:49" s="141" customFormat="1" x14ac:dyDescent="0.25">
      <c r="A7" s="151" t="s">
        <v>311</v>
      </c>
      <c r="B7" s="167">
        <v>106.61997337145188</v>
      </c>
    </row>
    <row r="8" spans="1:49" s="141" customFormat="1" x14ac:dyDescent="0.25">
      <c r="A8" s="151" t="s">
        <v>309</v>
      </c>
      <c r="B8" s="152">
        <v>0.128</v>
      </c>
      <c r="E8" s="157" t="s">
        <v>300</v>
      </c>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9"/>
    </row>
    <row r="9" spans="1:49" s="141" customFormat="1" ht="15.75" x14ac:dyDescent="0.3">
      <c r="A9" s="151" t="s">
        <v>318</v>
      </c>
      <c r="B9" s="152">
        <f>(300^2*B8)*G5*8760/1000000</f>
        <v>30.860877312000003</v>
      </c>
      <c r="D9" s="154" t="s">
        <v>301</v>
      </c>
      <c r="E9" s="155">
        <v>2016</v>
      </c>
      <c r="F9" s="155">
        <v>2017</v>
      </c>
      <c r="G9" s="155">
        <v>2018</v>
      </c>
      <c r="H9" s="155">
        <v>2019</v>
      </c>
      <c r="I9" s="155">
        <v>2020</v>
      </c>
      <c r="J9" s="155">
        <v>2021</v>
      </c>
      <c r="K9" s="155">
        <v>2022</v>
      </c>
      <c r="L9" s="155">
        <v>2023</v>
      </c>
      <c r="M9" s="155">
        <v>2024</v>
      </c>
      <c r="N9" s="155">
        <v>2025</v>
      </c>
      <c r="O9" s="155">
        <v>2026</v>
      </c>
      <c r="P9" s="155">
        <v>2027</v>
      </c>
      <c r="Q9" s="155">
        <v>2028</v>
      </c>
      <c r="R9" s="155">
        <v>2029</v>
      </c>
      <c r="S9" s="155">
        <v>2030</v>
      </c>
      <c r="T9" s="155">
        <v>2031</v>
      </c>
      <c r="U9" s="155">
        <v>2032</v>
      </c>
      <c r="V9" s="155">
        <v>2033</v>
      </c>
      <c r="W9" s="155">
        <v>2034</v>
      </c>
      <c r="X9" s="155">
        <v>2035</v>
      </c>
      <c r="Y9" s="155">
        <v>2036</v>
      </c>
      <c r="Z9" s="155">
        <v>2037</v>
      </c>
      <c r="AA9" s="155">
        <v>2038</v>
      </c>
      <c r="AB9" s="155">
        <v>2039</v>
      </c>
      <c r="AC9" s="155">
        <v>2040</v>
      </c>
      <c r="AD9" s="155">
        <v>2041</v>
      </c>
      <c r="AE9" s="155">
        <v>2042</v>
      </c>
      <c r="AF9" s="155">
        <v>2043</v>
      </c>
      <c r="AG9" s="155">
        <v>2044</v>
      </c>
      <c r="AH9" s="155">
        <v>2045</v>
      </c>
      <c r="AI9" s="155">
        <v>2046</v>
      </c>
      <c r="AJ9" s="155">
        <v>2047</v>
      </c>
      <c r="AK9" s="155">
        <v>2048</v>
      </c>
      <c r="AL9" s="155">
        <v>2049</v>
      </c>
      <c r="AM9" s="155">
        <v>2050</v>
      </c>
      <c r="AN9" s="155">
        <v>2051</v>
      </c>
      <c r="AO9" s="155">
        <v>2052</v>
      </c>
      <c r="AP9" s="155">
        <v>2053</v>
      </c>
      <c r="AQ9" s="155">
        <v>2054</v>
      </c>
      <c r="AR9" s="155">
        <v>2055</v>
      </c>
      <c r="AS9" s="155">
        <v>2056</v>
      </c>
      <c r="AT9" s="155">
        <v>2057</v>
      </c>
      <c r="AU9" s="155">
        <v>2058</v>
      </c>
      <c r="AV9" s="155">
        <v>2059</v>
      </c>
      <c r="AW9" s="155">
        <v>2060</v>
      </c>
    </row>
    <row r="10" spans="1:49" s="141" customFormat="1" ht="15.75" thickBot="1" x14ac:dyDescent="0.3">
      <c r="A10" s="161" t="s">
        <v>320</v>
      </c>
      <c r="B10" s="150">
        <f>'Workings baseline'!B9-'Workings 1'!B9</f>
        <v>15.241911378150004</v>
      </c>
      <c r="D10" s="154" t="s">
        <v>304</v>
      </c>
      <c r="E10" s="166">
        <v>94.186528357718217</v>
      </c>
      <c r="F10" s="142">
        <v>0</v>
      </c>
      <c r="G10" s="142">
        <v>0</v>
      </c>
      <c r="H10" s="142">
        <v>0</v>
      </c>
      <c r="I10" s="142">
        <v>0</v>
      </c>
      <c r="J10" s="142">
        <v>0</v>
      </c>
      <c r="K10" s="142">
        <v>0</v>
      </c>
      <c r="L10" s="142">
        <v>0</v>
      </c>
      <c r="M10" s="156">
        <v>0</v>
      </c>
      <c r="N10" s="156">
        <v>0</v>
      </c>
      <c r="O10" s="156">
        <v>0</v>
      </c>
      <c r="P10" s="156">
        <v>0</v>
      </c>
      <c r="Q10" s="156">
        <v>0</v>
      </c>
      <c r="R10" s="156">
        <v>0</v>
      </c>
      <c r="S10" s="156">
        <v>0</v>
      </c>
      <c r="T10" s="156">
        <v>0</v>
      </c>
      <c r="U10" s="156">
        <v>0</v>
      </c>
      <c r="V10" s="156">
        <v>0</v>
      </c>
      <c r="W10" s="156">
        <v>0</v>
      </c>
      <c r="X10" s="156">
        <v>0</v>
      </c>
      <c r="Y10" s="156">
        <v>0</v>
      </c>
      <c r="Z10" s="156">
        <v>0</v>
      </c>
      <c r="AA10" s="156">
        <v>0</v>
      </c>
      <c r="AB10" s="156">
        <v>0</v>
      </c>
      <c r="AC10" s="156">
        <v>0</v>
      </c>
      <c r="AD10" s="156">
        <v>0</v>
      </c>
      <c r="AE10" s="156">
        <v>0</v>
      </c>
      <c r="AF10" s="156">
        <v>0</v>
      </c>
      <c r="AG10" s="156">
        <v>0</v>
      </c>
      <c r="AH10" s="156">
        <v>0</v>
      </c>
      <c r="AI10" s="156">
        <v>0</v>
      </c>
      <c r="AJ10" s="156">
        <v>0</v>
      </c>
      <c r="AK10" s="156">
        <v>0</v>
      </c>
      <c r="AL10" s="156">
        <v>0</v>
      </c>
      <c r="AM10" s="156">
        <v>0</v>
      </c>
      <c r="AN10" s="156">
        <v>0</v>
      </c>
      <c r="AO10" s="156">
        <v>0</v>
      </c>
      <c r="AP10" s="156">
        <v>0</v>
      </c>
      <c r="AQ10" s="156">
        <v>0</v>
      </c>
      <c r="AR10" s="156">
        <v>0</v>
      </c>
      <c r="AS10" s="156">
        <v>0</v>
      </c>
      <c r="AT10" s="156">
        <v>0</v>
      </c>
      <c r="AU10" s="156">
        <v>0</v>
      </c>
      <c r="AV10" s="156">
        <v>0</v>
      </c>
      <c r="AW10" s="156">
        <v>0</v>
      </c>
    </row>
    <row r="11" spans="1:49" s="141" customFormat="1" x14ac:dyDescent="0.25">
      <c r="D11" s="154" t="s">
        <v>302</v>
      </c>
      <c r="E11" s="164">
        <f>0</f>
        <v>0</v>
      </c>
      <c r="F11" s="164">
        <f>E10*B10</f>
        <v>1435.5827182439532</v>
      </c>
      <c r="G11" s="164">
        <f>F11</f>
        <v>1435.5827182439532</v>
      </c>
      <c r="H11" s="164">
        <f t="shared" ref="H11:AW11" si="0">G11</f>
        <v>1435.5827182439532</v>
      </c>
      <c r="I11" s="164">
        <f t="shared" si="0"/>
        <v>1435.5827182439532</v>
      </c>
      <c r="J11" s="164">
        <f t="shared" si="0"/>
        <v>1435.5827182439532</v>
      </c>
      <c r="K11" s="164">
        <f t="shared" si="0"/>
        <v>1435.5827182439532</v>
      </c>
      <c r="L11" s="164">
        <f t="shared" si="0"/>
        <v>1435.5827182439532</v>
      </c>
      <c r="M11" s="164">
        <f t="shared" si="0"/>
        <v>1435.5827182439532</v>
      </c>
      <c r="N11" s="164">
        <f t="shared" si="0"/>
        <v>1435.5827182439532</v>
      </c>
      <c r="O11" s="164">
        <f t="shared" si="0"/>
        <v>1435.5827182439532</v>
      </c>
      <c r="P11" s="164">
        <f t="shared" si="0"/>
        <v>1435.5827182439532</v>
      </c>
      <c r="Q11" s="164">
        <f t="shared" si="0"/>
        <v>1435.5827182439532</v>
      </c>
      <c r="R11" s="164">
        <f t="shared" si="0"/>
        <v>1435.5827182439532</v>
      </c>
      <c r="S11" s="164">
        <f t="shared" si="0"/>
        <v>1435.5827182439532</v>
      </c>
      <c r="T11" s="164">
        <f t="shared" si="0"/>
        <v>1435.5827182439532</v>
      </c>
      <c r="U11" s="164">
        <f t="shared" si="0"/>
        <v>1435.5827182439532</v>
      </c>
      <c r="V11" s="164">
        <f t="shared" si="0"/>
        <v>1435.5827182439532</v>
      </c>
      <c r="W11" s="164">
        <f t="shared" si="0"/>
        <v>1435.5827182439532</v>
      </c>
      <c r="X11" s="164">
        <f t="shared" si="0"/>
        <v>1435.5827182439532</v>
      </c>
      <c r="Y11" s="164">
        <f t="shared" si="0"/>
        <v>1435.5827182439532</v>
      </c>
      <c r="Z11" s="164">
        <f t="shared" si="0"/>
        <v>1435.5827182439532</v>
      </c>
      <c r="AA11" s="164">
        <f t="shared" si="0"/>
        <v>1435.5827182439532</v>
      </c>
      <c r="AB11" s="164">
        <f t="shared" si="0"/>
        <v>1435.5827182439532</v>
      </c>
      <c r="AC11" s="164">
        <f t="shared" si="0"/>
        <v>1435.5827182439532</v>
      </c>
      <c r="AD11" s="164">
        <f t="shared" si="0"/>
        <v>1435.5827182439532</v>
      </c>
      <c r="AE11" s="164">
        <f t="shared" si="0"/>
        <v>1435.5827182439532</v>
      </c>
      <c r="AF11" s="164">
        <f t="shared" si="0"/>
        <v>1435.5827182439532</v>
      </c>
      <c r="AG11" s="164">
        <f t="shared" si="0"/>
        <v>1435.5827182439532</v>
      </c>
      <c r="AH11" s="164">
        <f t="shared" si="0"/>
        <v>1435.5827182439532</v>
      </c>
      <c r="AI11" s="164">
        <f t="shared" si="0"/>
        <v>1435.5827182439532</v>
      </c>
      <c r="AJ11" s="164">
        <f t="shared" si="0"/>
        <v>1435.5827182439532</v>
      </c>
      <c r="AK11" s="164">
        <f t="shared" si="0"/>
        <v>1435.5827182439532</v>
      </c>
      <c r="AL11" s="164">
        <f t="shared" si="0"/>
        <v>1435.5827182439532</v>
      </c>
      <c r="AM11" s="164">
        <f t="shared" si="0"/>
        <v>1435.5827182439532</v>
      </c>
      <c r="AN11" s="164">
        <f t="shared" si="0"/>
        <v>1435.5827182439532</v>
      </c>
      <c r="AO11" s="164">
        <f t="shared" si="0"/>
        <v>1435.5827182439532</v>
      </c>
      <c r="AP11" s="164">
        <f t="shared" si="0"/>
        <v>1435.5827182439532</v>
      </c>
      <c r="AQ11" s="164">
        <f t="shared" si="0"/>
        <v>1435.5827182439532</v>
      </c>
      <c r="AR11" s="164">
        <f t="shared" si="0"/>
        <v>1435.5827182439532</v>
      </c>
      <c r="AS11" s="164">
        <f t="shared" si="0"/>
        <v>1435.5827182439532</v>
      </c>
      <c r="AT11" s="164">
        <f t="shared" si="0"/>
        <v>1435.5827182439532</v>
      </c>
      <c r="AU11" s="164">
        <f t="shared" si="0"/>
        <v>1435.5827182439532</v>
      </c>
      <c r="AV11" s="164">
        <f t="shared" si="0"/>
        <v>1435.5827182439532</v>
      </c>
      <c r="AW11" s="164">
        <f t="shared" si="0"/>
        <v>1435.5827182439532</v>
      </c>
    </row>
    <row r="12" spans="1:49" s="141" customFormat="1" x14ac:dyDescent="0.25">
      <c r="D12" s="154" t="s">
        <v>321</v>
      </c>
      <c r="E12" s="142">
        <f>(B7-'Workings baseline'!B7)*E10/1000</f>
        <v>0.28640742230191496</v>
      </c>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row>
    <row r="13" spans="1:49" s="141" customFormat="1" x14ac:dyDescent="0.25"/>
    <row r="14" spans="1:49" s="141" customFormat="1" x14ac:dyDescent="0.25">
      <c r="A14" s="141" t="s">
        <v>319</v>
      </c>
      <c r="B14"/>
      <c r="I14" s="165"/>
    </row>
    <row r="15" spans="1:49" ht="17.25" x14ac:dyDescent="0.25">
      <c r="A15" s="141" t="s">
        <v>339</v>
      </c>
    </row>
    <row r="16" spans="1:49" x14ac:dyDescent="0.25">
      <c r="A16" s="160" t="s">
        <v>340</v>
      </c>
    </row>
    <row r="17" spans="1:1" x14ac:dyDescent="0.25">
      <c r="A17" s="160" t="s">
        <v>341</v>
      </c>
    </row>
  </sheetData>
  <sheetProtection password="CD26" sheet="1" objects="1" scenarios="1" selectLockedCells="1" selectUnlockedCells="1"/>
  <mergeCells count="1">
    <mergeCell ref="A4: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workbookViewId="0">
      <selection activeCell="A9" sqref="A9"/>
    </sheetView>
  </sheetViews>
  <sheetFormatPr defaultRowHeight="15" x14ac:dyDescent="0.25"/>
  <sheetData>
    <row r="1" spans="1:16" x14ac:dyDescent="0.25">
      <c r="A1" s="169"/>
      <c r="B1" s="169"/>
      <c r="C1" s="169"/>
      <c r="D1" s="169"/>
      <c r="E1" s="169"/>
      <c r="F1" s="169"/>
      <c r="G1" s="169"/>
      <c r="H1" s="169"/>
      <c r="I1" s="169"/>
      <c r="J1" s="169"/>
      <c r="K1" s="169"/>
      <c r="L1" s="169"/>
      <c r="M1" s="169"/>
      <c r="N1" s="169"/>
      <c r="O1" s="169"/>
      <c r="P1" s="169"/>
    </row>
    <row r="2" spans="1:16" ht="15.75" thickBot="1" x14ac:dyDescent="0.3">
      <c r="A2" s="169"/>
      <c r="B2" s="169"/>
      <c r="C2" s="169"/>
      <c r="D2" s="169"/>
      <c r="E2" s="169"/>
      <c r="F2" s="169"/>
      <c r="G2" s="169"/>
      <c r="H2" s="169"/>
      <c r="I2" s="169"/>
      <c r="J2" s="169"/>
      <c r="K2" s="169"/>
      <c r="L2" s="169"/>
      <c r="M2" s="169"/>
      <c r="N2" s="169"/>
      <c r="O2" s="169"/>
      <c r="P2" s="169"/>
    </row>
    <row r="3" spans="1:16" ht="15.75" thickBot="1" x14ac:dyDescent="0.3">
      <c r="A3" s="170"/>
      <c r="B3" s="171"/>
      <c r="C3" s="171"/>
      <c r="D3" s="171"/>
      <c r="E3" s="171"/>
      <c r="F3" s="171"/>
      <c r="G3" s="171"/>
      <c r="H3" s="171"/>
      <c r="I3" s="225" t="s">
        <v>322</v>
      </c>
      <c r="J3" s="226"/>
      <c r="K3" s="226"/>
      <c r="L3" s="226"/>
      <c r="M3" s="226"/>
      <c r="N3" s="226"/>
      <c r="O3" s="226"/>
      <c r="P3" s="227"/>
    </row>
    <row r="4" spans="1:16" x14ac:dyDescent="0.25">
      <c r="A4" s="225" t="s">
        <v>323</v>
      </c>
      <c r="B4" s="226"/>
      <c r="C4" s="226"/>
      <c r="D4" s="226"/>
      <c r="E4" s="226"/>
      <c r="F4" s="226"/>
      <c r="G4" s="226"/>
      <c r="H4" s="226"/>
      <c r="I4" s="228" t="s">
        <v>324</v>
      </c>
      <c r="J4" s="229"/>
      <c r="K4" s="229" t="s">
        <v>325</v>
      </c>
      <c r="L4" s="229"/>
      <c r="M4" s="229" t="s">
        <v>326</v>
      </c>
      <c r="N4" s="229"/>
      <c r="O4" s="229" t="s">
        <v>18</v>
      </c>
      <c r="P4" s="230"/>
    </row>
    <row r="5" spans="1:16" ht="89.25" x14ac:dyDescent="0.25">
      <c r="A5" s="172" t="s">
        <v>327</v>
      </c>
      <c r="B5" s="173" t="s">
        <v>242</v>
      </c>
      <c r="C5" s="173" t="s">
        <v>328</v>
      </c>
      <c r="D5" s="173" t="s">
        <v>243</v>
      </c>
      <c r="E5" s="173" t="s">
        <v>244</v>
      </c>
      <c r="F5" s="173" t="s">
        <v>329</v>
      </c>
      <c r="G5" s="173" t="s">
        <v>245</v>
      </c>
      <c r="H5" s="173" t="s">
        <v>246</v>
      </c>
      <c r="I5" s="172" t="s">
        <v>15</v>
      </c>
      <c r="J5" s="173" t="s">
        <v>330</v>
      </c>
      <c r="K5" s="173" t="s">
        <v>15</v>
      </c>
      <c r="L5" s="173" t="s">
        <v>330</v>
      </c>
      <c r="M5" s="173" t="s">
        <v>331</v>
      </c>
      <c r="N5" s="173" t="s">
        <v>330</v>
      </c>
      <c r="O5" s="173" t="s">
        <v>332</v>
      </c>
      <c r="P5" s="174" t="s">
        <v>333</v>
      </c>
    </row>
    <row r="6" spans="1:16" x14ac:dyDescent="0.25">
      <c r="A6" s="172" t="s">
        <v>85</v>
      </c>
      <c r="B6" s="173" t="s">
        <v>85</v>
      </c>
      <c r="C6" s="173" t="s">
        <v>85</v>
      </c>
      <c r="D6" s="173" t="s">
        <v>85</v>
      </c>
      <c r="E6" s="173" t="s">
        <v>85</v>
      </c>
      <c r="F6" s="173" t="s">
        <v>85</v>
      </c>
      <c r="G6" s="173" t="s">
        <v>85</v>
      </c>
      <c r="H6" s="173" t="s">
        <v>85</v>
      </c>
      <c r="I6" s="172" t="s">
        <v>39</v>
      </c>
      <c r="J6" s="173" t="s">
        <v>39</v>
      </c>
      <c r="K6" s="173" t="s">
        <v>39</v>
      </c>
      <c r="L6" s="173" t="s">
        <v>39</v>
      </c>
      <c r="M6" s="173" t="s">
        <v>39</v>
      </c>
      <c r="N6" s="173" t="s">
        <v>39</v>
      </c>
      <c r="O6" s="173" t="s">
        <v>334</v>
      </c>
      <c r="P6" s="174" t="s">
        <v>334</v>
      </c>
    </row>
    <row r="7" spans="1:16" x14ac:dyDescent="0.25">
      <c r="A7" s="175">
        <f>'Option 1'!E86*-1</f>
        <v>0</v>
      </c>
      <c r="B7" s="175">
        <f>'Option 1'!F86*-1</f>
        <v>-1435.5827182439532</v>
      </c>
      <c r="C7" s="175">
        <f>'Option 1'!G86*-1</f>
        <v>-1435.5827182439532</v>
      </c>
      <c r="D7" s="175">
        <f>'Option 1'!H86*-1</f>
        <v>-1435.5827182439532</v>
      </c>
      <c r="E7" s="175">
        <f>'Option 1'!I86*-1</f>
        <v>-1435.5827182439532</v>
      </c>
      <c r="F7" s="175">
        <f>'Option 1'!J86*-1</f>
        <v>-1435.5827182439532</v>
      </c>
      <c r="G7" s="175">
        <f>'Option 1'!K86*-1</f>
        <v>-1435.5827182439532</v>
      </c>
      <c r="H7" s="175">
        <f>'Option 1'!L86*-1</f>
        <v>-1435.5827182439532</v>
      </c>
      <c r="I7" s="175">
        <f>-1*SUM('Option 1'!E18:L18)</f>
        <v>0.28640742230191496</v>
      </c>
      <c r="J7" s="175">
        <f>-1*SUM('Option 1'!E18:AW18)</f>
        <v>0.28640742230191496</v>
      </c>
      <c r="K7" s="175">
        <f>SUM('Option 1'!E25:L25)</f>
        <v>0</v>
      </c>
      <c r="L7" s="175">
        <f>SUM('Option 1'!E25:AW25)</f>
        <v>0</v>
      </c>
      <c r="M7" s="175">
        <f>SUM('Option 1'!E76:L76)</f>
        <v>0.40612863731495752</v>
      </c>
      <c r="N7" s="175">
        <f>SUM('Option 1'!E76:AW76)</f>
        <v>3.0637798164995664</v>
      </c>
      <c r="O7" s="175">
        <f>'Option 1'!L81</f>
        <v>0.17827507598058823</v>
      </c>
      <c r="P7" s="175">
        <f>'Option 1'!AW81</f>
        <v>1.2497091727566887</v>
      </c>
    </row>
    <row r="11" spans="1:16" x14ac:dyDescent="0.25">
      <c r="B11" s="141"/>
      <c r="C11" s="141"/>
      <c r="D11" s="141"/>
      <c r="E11" s="141"/>
      <c r="F11" s="141"/>
      <c r="G11" s="141"/>
      <c r="H11" s="141"/>
      <c r="I11" s="141"/>
      <c r="J11" s="141"/>
      <c r="K11" s="141"/>
      <c r="L11" s="141"/>
      <c r="M11" s="141"/>
      <c r="N11" s="141"/>
      <c r="O11" s="141"/>
      <c r="P11" s="141"/>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9107C5-B401-4A16-BB12-3D243B9D13F0}">
  <ds:schemaRefs>
    <ds:schemaRef ds:uri="http://purl.org/dc/terms/"/>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vt:lpstr>
      <vt:lpstr>Option 1</vt:lpstr>
      <vt:lpstr>Workings 1</vt:lpstr>
      <vt:lpstr>Losses Snapshot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Hannah Greaves</cp:lastModifiedBy>
  <cp:lastPrinted>2013-03-27T15:33:01Z</cp:lastPrinted>
  <dcterms:created xsi:type="dcterms:W3CDTF">2012-02-15T20:11:21Z</dcterms:created>
  <dcterms:modified xsi:type="dcterms:W3CDTF">2017-06-07T09:24:35Z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