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activeTab="8"/>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7" r:id="rId9"/>
  </sheets>
  <calcPr calcId="152511" calcMode="manual"/>
</workbook>
</file>

<file path=xl/calcChain.xml><?xml version="1.0" encoding="utf-8"?>
<calcChain xmlns="http://schemas.openxmlformats.org/spreadsheetml/2006/main">
  <c r="E11" i="32" l="1"/>
  <c r="G11" i="20"/>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E12" i="32" l="1"/>
  <c r="E13" i="31" s="1"/>
  <c r="E12" i="27"/>
  <c r="E7" i="10" s="1"/>
  <c r="B6" i="27"/>
  <c r="AX86" i="31" l="1"/>
  <c r="AY86" i="31"/>
  <c r="AZ86" i="31"/>
  <c r="BA86" i="31"/>
  <c r="BB86" i="31"/>
  <c r="BC86" i="31"/>
  <c r="BD86" i="31"/>
  <c r="G5" i="32"/>
  <c r="B9" i="32" s="1"/>
  <c r="AX87" i="31" l="1"/>
  <c r="G5" i="27" l="1"/>
  <c r="B9" i="27" s="1"/>
  <c r="E11" i="27" l="1"/>
  <c r="F11" i="27" s="1"/>
  <c r="G11" i="27" s="1"/>
  <c r="H11" i="27" s="1"/>
  <c r="I11" i="27" s="1"/>
  <c r="J11" i="27" s="1"/>
  <c r="K11" i="27" s="1"/>
  <c r="L11" i="27" s="1"/>
  <c r="M11" i="27" s="1"/>
  <c r="N11" i="27" s="1"/>
  <c r="O11" i="27" s="1"/>
  <c r="P11" i="27" s="1"/>
  <c r="Q11" i="27" s="1"/>
  <c r="R11" i="27" s="1"/>
  <c r="S11" i="27" s="1"/>
  <c r="T11" i="27" s="1"/>
  <c r="U11" i="27" s="1"/>
  <c r="V11" i="27" s="1"/>
  <c r="W11" i="27" s="1"/>
  <c r="X11" i="27" s="1"/>
  <c r="Y11" i="27" s="1"/>
  <c r="Z11" i="27" s="1"/>
  <c r="AA11" i="27" s="1"/>
  <c r="AB11" i="27" s="1"/>
  <c r="AC11" i="27" s="1"/>
  <c r="AD11" i="27" s="1"/>
  <c r="AE11" i="27" s="1"/>
  <c r="AF11" i="27" s="1"/>
  <c r="AG11" i="27" s="1"/>
  <c r="AH11" i="27" s="1"/>
  <c r="AI11" i="27" s="1"/>
  <c r="AJ11" i="27" s="1"/>
  <c r="AK11" i="27" s="1"/>
  <c r="AL11" i="27" s="1"/>
  <c r="AM11" i="27" s="1"/>
  <c r="AN11" i="27" s="1"/>
  <c r="AO11" i="27" s="1"/>
  <c r="AP11" i="27" s="1"/>
  <c r="AQ11" i="27" s="1"/>
  <c r="AR11" i="27" s="1"/>
  <c r="AS11" i="27" s="1"/>
  <c r="AT11" i="27" s="1"/>
  <c r="AU11" i="27" s="1"/>
  <c r="AV11" i="27" s="1"/>
  <c r="AW11" i="27" s="1"/>
  <c r="B10" i="32"/>
  <c r="F11" i="32" s="1"/>
  <c r="G11" i="32" s="1"/>
  <c r="H11" i="32" s="1"/>
  <c r="I11" i="32" s="1"/>
  <c r="J11" i="32" s="1"/>
  <c r="K11" i="32" s="1"/>
  <c r="L11" i="32" s="1"/>
  <c r="M11" i="32" s="1"/>
  <c r="N11" i="32" s="1"/>
  <c r="O11" i="32" s="1"/>
  <c r="P11" i="32" s="1"/>
  <c r="Q11" i="32" s="1"/>
  <c r="R11" i="32" s="1"/>
  <c r="S11" i="32" s="1"/>
  <c r="T11" i="32" s="1"/>
  <c r="U11" i="32" s="1"/>
  <c r="V11" i="32" s="1"/>
  <c r="W11" i="32" s="1"/>
  <c r="X11" i="32" s="1"/>
  <c r="Y11" i="32" s="1"/>
  <c r="Z11" i="32" s="1"/>
  <c r="AA11" i="32" s="1"/>
  <c r="AB11" i="32" s="1"/>
  <c r="AC11" i="32" s="1"/>
  <c r="AD11" i="32" s="1"/>
  <c r="AE11" i="32" s="1"/>
  <c r="AF11" i="32" s="1"/>
  <c r="AG11" i="32" s="1"/>
  <c r="AH11" i="32" s="1"/>
  <c r="AI11" i="32" s="1"/>
  <c r="AJ11" i="32" s="1"/>
  <c r="AK11" i="32" s="1"/>
  <c r="AL11" i="32" s="1"/>
  <c r="AM11" i="32" s="1"/>
  <c r="AN11" i="32" s="1"/>
  <c r="AO11" i="32" s="1"/>
  <c r="AP11" i="32" s="1"/>
  <c r="AQ11" i="32" s="1"/>
  <c r="AR11" i="32" s="1"/>
  <c r="AS11" i="32" s="1"/>
  <c r="AT11" i="32" s="1"/>
  <c r="AU11" i="32" s="1"/>
  <c r="AV11" i="32" s="1"/>
  <c r="AW11" i="32" s="1"/>
  <c r="E29" i="10"/>
  <c r="G19" i="10"/>
  <c r="BD68" i="31"/>
  <c r="BD65" i="3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V26" i="31" s="1"/>
  <c r="AU18" i="31"/>
  <c r="AT18" i="31"/>
  <c r="AT26" i="31" s="1"/>
  <c r="AS18" i="31"/>
  <c r="AR18" i="31"/>
  <c r="AR26" i="31" s="1"/>
  <c r="AQ18" i="31"/>
  <c r="AP18" i="31"/>
  <c r="AP26" i="31" s="1"/>
  <c r="AO18" i="31"/>
  <c r="AN18" i="31"/>
  <c r="AN26" i="31" s="1"/>
  <c r="AM18" i="31"/>
  <c r="AL18" i="31"/>
  <c r="AL26" i="31" s="1"/>
  <c r="AK18" i="31"/>
  <c r="AJ18" i="31"/>
  <c r="AJ26" i="31" s="1"/>
  <c r="AI18" i="31"/>
  <c r="AH18" i="31"/>
  <c r="AH26" i="31" s="1"/>
  <c r="AG18" i="31"/>
  <c r="AF18" i="31"/>
  <c r="AF26" i="31" s="1"/>
  <c r="AE18" i="31"/>
  <c r="AD18" i="31"/>
  <c r="AD26" i="31" s="1"/>
  <c r="AC18" i="31"/>
  <c r="AB18" i="31"/>
  <c r="AB26" i="31" s="1"/>
  <c r="AA18" i="31"/>
  <c r="Z18" i="31"/>
  <c r="Z26" i="31" s="1"/>
  <c r="Y18" i="31"/>
  <c r="X18" i="31"/>
  <c r="X26" i="31" s="1"/>
  <c r="W18" i="31"/>
  <c r="V18" i="31"/>
  <c r="V26" i="31" s="1"/>
  <c r="U18" i="31"/>
  <c r="T18" i="31"/>
  <c r="T26" i="31" s="1"/>
  <c r="S18" i="31"/>
  <c r="R18" i="31"/>
  <c r="R26" i="31" s="1"/>
  <c r="Q18" i="31"/>
  <c r="P18" i="31"/>
  <c r="P26" i="31" s="1"/>
  <c r="O18" i="31"/>
  <c r="N18" i="31"/>
  <c r="N26" i="31" s="1"/>
  <c r="M18" i="31"/>
  <c r="L18" i="31"/>
  <c r="L26" i="31" s="1"/>
  <c r="K18" i="31"/>
  <c r="J18" i="31"/>
  <c r="J26" i="31" s="1"/>
  <c r="I18" i="31"/>
  <c r="H18" i="31"/>
  <c r="H26" i="31" s="1"/>
  <c r="G18" i="31"/>
  <c r="F18" i="31"/>
  <c r="F26" i="31" s="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L7" i="37" l="1"/>
  <c r="K7" i="37"/>
  <c r="E26" i="31"/>
  <c r="E28" i="31" s="1"/>
  <c r="E29" i="31" s="1"/>
  <c r="I7" i="37"/>
  <c r="J7" i="37"/>
  <c r="E86" i="31"/>
  <c r="F29" i="10"/>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G26" i="31"/>
  <c r="G28" i="31" s="1"/>
  <c r="G29" i="31" s="1"/>
  <c r="I26" i="31"/>
  <c r="I28" i="31" s="1"/>
  <c r="I29" i="31" s="1"/>
  <c r="K26" i="31"/>
  <c r="K28" i="31" s="1"/>
  <c r="K29" i="31" s="1"/>
  <c r="M26" i="31"/>
  <c r="M28" i="31" s="1"/>
  <c r="M29" i="31" s="1"/>
  <c r="O26" i="31"/>
  <c r="O28" i="31" s="1"/>
  <c r="O29" i="31" s="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Q28" i="31" s="1"/>
  <c r="AQ29" i="31" s="1"/>
  <c r="AS26" i="31"/>
  <c r="AS28" i="31" s="1"/>
  <c r="AU26" i="31"/>
  <c r="AU28" i="31" s="1"/>
  <c r="AU29" i="31" s="1"/>
  <c r="AW26" i="31"/>
  <c r="AW28" i="31" s="1"/>
  <c r="BC87" i="31"/>
  <c r="BA87" i="31"/>
  <c r="BC30" i="10"/>
  <c r="BA30" i="10"/>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F28" i="31"/>
  <c r="F29" i="31" s="1"/>
  <c r="H28" i="31"/>
  <c r="H29" i="31" s="1"/>
  <c r="J28" i="31"/>
  <c r="J29" i="31" s="1"/>
  <c r="L28" i="31"/>
  <c r="L29" i="31" s="1"/>
  <c r="N28" i="31"/>
  <c r="N29" i="31" s="1"/>
  <c r="P28" i="31"/>
  <c r="P29" i="31" s="1"/>
  <c r="R28" i="31"/>
  <c r="R29" i="31" s="1"/>
  <c r="T28" i="31"/>
  <c r="T29" i="31" s="1"/>
  <c r="V28" i="31"/>
  <c r="V29" i="31" s="1"/>
  <c r="X28" i="31"/>
  <c r="X29" i="31" s="1"/>
  <c r="Z28" i="31"/>
  <c r="Z29" i="31" s="1"/>
  <c r="AB28" i="31"/>
  <c r="AB29" i="31" s="1"/>
  <c r="AD28" i="31"/>
  <c r="AD29" i="31" s="1"/>
  <c r="AF28" i="31"/>
  <c r="AF29" i="31" s="1"/>
  <c r="AH28" i="31"/>
  <c r="AH29" i="31" s="1"/>
  <c r="AJ28" i="31"/>
  <c r="AJ29" i="31" s="1"/>
  <c r="AL28" i="31"/>
  <c r="AL29" i="31" s="1"/>
  <c r="AN28" i="31"/>
  <c r="AN29" i="31" s="1"/>
  <c r="AP28" i="31"/>
  <c r="AP29" i="31" s="1"/>
  <c r="AR28" i="31"/>
  <c r="AR29" i="31" s="1"/>
  <c r="AT28" i="31"/>
  <c r="AT29" i="31" s="1"/>
  <c r="AV28" i="31"/>
  <c r="AV29" i="31" s="1"/>
  <c r="E87" i="31" l="1"/>
  <c r="A7" i="37"/>
  <c r="F86" i="31"/>
  <c r="E65" i="31"/>
  <c r="AY87" i="31"/>
  <c r="AY30" i="10"/>
  <c r="AZ30" i="10"/>
  <c r="AZ87" i="31"/>
  <c r="BD30" i="10"/>
  <c r="BD87" i="31"/>
  <c r="AX30" i="10"/>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E63" i="31" s="1"/>
  <c r="E64" i="31" s="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F87" i="31" l="1"/>
  <c r="B7" i="37"/>
  <c r="G86" i="31"/>
  <c r="F65" i="31"/>
  <c r="G29" i="10"/>
  <c r="G13" i="10" s="1"/>
  <c r="H29" i="10"/>
  <c r="H13" i="10" s="1"/>
  <c r="BA60" i="31"/>
  <c r="BC60" i="31"/>
  <c r="AY60" i="31"/>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G65" i="31" l="1"/>
  <c r="C7" i="37"/>
  <c r="G87" i="31"/>
  <c r="H86" i="31"/>
  <c r="I29" i="10"/>
  <c r="I13" i="10" s="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H87" i="31" l="1"/>
  <c r="D7" i="37"/>
  <c r="H65" i="31"/>
  <c r="I86" i="31"/>
  <c r="J29" i="10"/>
  <c r="J13" i="10" s="1"/>
  <c r="F30" i="10"/>
  <c r="F14" i="10" s="1"/>
  <c r="F66" i="31"/>
  <c r="BC14" i="10"/>
  <c r="BC69" i="31"/>
  <c r="BC66" i="31"/>
  <c r="AY14" i="10"/>
  <c r="AY69" i="31"/>
  <c r="AY66" i="31"/>
  <c r="AW69" i="31"/>
  <c r="AU69" i="31"/>
  <c r="AS69" i="31"/>
  <c r="AQ69" i="31"/>
  <c r="AO69" i="31"/>
  <c r="AM69"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69" i="31"/>
  <c r="AT69" i="31"/>
  <c r="AR69" i="31"/>
  <c r="AP69" i="31"/>
  <c r="AN69"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I65" i="31" l="1"/>
  <c r="E7" i="37"/>
  <c r="I87" i="31"/>
  <c r="J86" i="31"/>
  <c r="K29" i="10"/>
  <c r="K13" i="10" s="1"/>
  <c r="AZ76" i="31"/>
  <c r="E76" i="31"/>
  <c r="BD76" i="31"/>
  <c r="BC76" i="31"/>
  <c r="G66" i="31"/>
  <c r="G76" i="31" s="1"/>
  <c r="G77" i="31" s="1"/>
  <c r="G80" i="31" s="1"/>
  <c r="G30" i="10"/>
  <c r="G14" i="10" s="1"/>
  <c r="F76" i="31"/>
  <c r="F77" i="31" s="1"/>
  <c r="F80" i="31" s="1"/>
  <c r="AX76" i="31"/>
  <c r="BB76" i="31"/>
  <c r="BA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E77" i="31" l="1"/>
  <c r="E80" i="31" s="1"/>
  <c r="E81" i="31" s="1"/>
  <c r="J65" i="31"/>
  <c r="F7" i="37"/>
  <c r="J87" i="31"/>
  <c r="K86" i="31"/>
  <c r="L29" i="10"/>
  <c r="L13" i="10" s="1"/>
  <c r="H30" i="10"/>
  <c r="H14" i="10" s="1"/>
  <c r="H24" i="10" s="1"/>
  <c r="H66" i="31"/>
  <c r="H76" i="31" s="1"/>
  <c r="H77" i="31" s="1"/>
  <c r="H80" i="31" s="1"/>
  <c r="J63" i="31"/>
  <c r="J64" i="31" s="1"/>
  <c r="K62" i="31"/>
  <c r="L61" i="31" s="1"/>
  <c r="F24" i="10"/>
  <c r="G24" i="10"/>
  <c r="AX24" i="10"/>
  <c r="AY24" i="10"/>
  <c r="AZ24" i="10"/>
  <c r="BA24" i="10"/>
  <c r="BB24" i="10"/>
  <c r="BC24" i="10"/>
  <c r="BD24" i="10"/>
  <c r="E24" i="10"/>
  <c r="K65" i="31" l="1"/>
  <c r="G7" i="37"/>
  <c r="F81" i="31"/>
  <c r="G81" i="31" s="1"/>
  <c r="H81" i="31" s="1"/>
  <c r="K87" i="31"/>
  <c r="L86" i="31"/>
  <c r="M29" i="10"/>
  <c r="M13" i="10" s="1"/>
  <c r="K63" i="31"/>
  <c r="K64" i="31" s="1"/>
  <c r="I66" i="31"/>
  <c r="I76" i="31" s="1"/>
  <c r="I77" i="31" s="1"/>
  <c r="I80" i="31" s="1"/>
  <c r="I30" i="10"/>
  <c r="I14" i="10" s="1"/>
  <c r="I24" i="10" s="1"/>
  <c r="L62" i="31"/>
  <c r="M61" i="31" s="1"/>
  <c r="L65" i="31" l="1"/>
  <c r="H7" i="37"/>
  <c r="M86" i="31"/>
  <c r="M65" i="31" s="1"/>
  <c r="L87" i="31"/>
  <c r="N29" i="10"/>
  <c r="N13" i="10" s="1"/>
  <c r="I81" i="31"/>
  <c r="J30" i="10"/>
  <c r="J14" i="10" s="1"/>
  <c r="J24" i="10" s="1"/>
  <c r="J66" i="31"/>
  <c r="J76" i="31" s="1"/>
  <c r="J77" i="31" s="1"/>
  <c r="J80" i="31" s="1"/>
  <c r="L63" i="31"/>
  <c r="L64" i="31" s="1"/>
  <c r="M62" i="31"/>
  <c r="N61" i="31" s="1"/>
  <c r="N86" i="31" l="1"/>
  <c r="N87" i="31" s="1"/>
  <c r="M87" i="31"/>
  <c r="O29" i="10"/>
  <c r="O13" i="10" s="1"/>
  <c r="J81" i="31"/>
  <c r="K66" i="31"/>
  <c r="K76" i="31" s="1"/>
  <c r="K30" i="10"/>
  <c r="K14" i="10" s="1"/>
  <c r="K24" i="10" s="1"/>
  <c r="M63" i="31"/>
  <c r="M64" i="31" s="1"/>
  <c r="N62" i="31"/>
  <c r="O61" i="31" s="1"/>
  <c r="K77" i="31" l="1"/>
  <c r="K80" i="31" s="1"/>
  <c r="K81" i="31" s="1"/>
  <c r="N65" i="31"/>
  <c r="O86" i="31"/>
  <c r="O65" i="31" s="1"/>
  <c r="P29" i="10"/>
  <c r="P13" i="10" s="1"/>
  <c r="L30" i="10"/>
  <c r="L14" i="10" s="1"/>
  <c r="L24" i="10" s="1"/>
  <c r="L66" i="31"/>
  <c r="L76" i="31" s="1"/>
  <c r="L77" i="31" s="1"/>
  <c r="L80" i="31" s="1"/>
  <c r="O62" i="31"/>
  <c r="P61" i="31" s="1"/>
  <c r="N63" i="31"/>
  <c r="N64" i="31" s="1"/>
  <c r="M7" i="37" l="1"/>
  <c r="O87" i="31"/>
  <c r="P86" i="31"/>
  <c r="P87" i="31" s="1"/>
  <c r="Q29" i="10"/>
  <c r="Q13" i="10" s="1"/>
  <c r="L81" i="31"/>
  <c r="O7" i="37" s="1"/>
  <c r="M66" i="31"/>
  <c r="M76" i="31" s="1"/>
  <c r="M77" i="31" s="1"/>
  <c r="M80" i="31" s="1"/>
  <c r="M30" i="10"/>
  <c r="M14" i="10" s="1"/>
  <c r="M24" i="10" s="1"/>
  <c r="P62" i="31"/>
  <c r="Q61" i="31" s="1"/>
  <c r="O63" i="31"/>
  <c r="O64" i="31" s="1"/>
  <c r="P65" i="31" l="1"/>
  <c r="Q86" i="31"/>
  <c r="Q65" i="31" s="1"/>
  <c r="R29" i="10"/>
  <c r="R13" i="10" s="1"/>
  <c r="M81" i="31"/>
  <c r="N30" i="10"/>
  <c r="N14" i="10" s="1"/>
  <c r="N24" i="10" s="1"/>
  <c r="N66" i="31"/>
  <c r="N76" i="31" s="1"/>
  <c r="N77" i="31" s="1"/>
  <c r="N80" i="31" s="1"/>
  <c r="Q62" i="31"/>
  <c r="R61" i="31" s="1"/>
  <c r="P63" i="31"/>
  <c r="P64" i="31" s="1"/>
  <c r="R86" i="31" l="1"/>
  <c r="R87" i="31" s="1"/>
  <c r="Q87" i="31"/>
  <c r="S29" i="10"/>
  <c r="S13" i="10" s="1"/>
  <c r="N81" i="31"/>
  <c r="O66" i="31"/>
  <c r="O76" i="31" s="1"/>
  <c r="O77" i="31" s="1"/>
  <c r="O80" i="31" s="1"/>
  <c r="O30" i="10"/>
  <c r="O14" i="10" s="1"/>
  <c r="O24" i="10" s="1"/>
  <c r="R62" i="31"/>
  <c r="S61" i="31" s="1"/>
  <c r="Q63" i="31"/>
  <c r="Q64" i="31" s="1"/>
  <c r="R65" i="31" l="1"/>
  <c r="S86" i="31"/>
  <c r="S65" i="31" s="1"/>
  <c r="T29" i="10"/>
  <c r="T13" i="10" s="1"/>
  <c r="O81" i="31"/>
  <c r="P30" i="10"/>
  <c r="P14" i="10" s="1"/>
  <c r="P24" i="10" s="1"/>
  <c r="P66" i="31"/>
  <c r="P76" i="31" s="1"/>
  <c r="P77" i="31" s="1"/>
  <c r="P80" i="31" s="1"/>
  <c r="S62" i="31"/>
  <c r="T61" i="31" s="1"/>
  <c r="R63" i="31"/>
  <c r="R64" i="31" s="1"/>
  <c r="S87" i="31" l="1"/>
  <c r="T86" i="31"/>
  <c r="T65" i="31" s="1"/>
  <c r="U29" i="10"/>
  <c r="U13" i="10" s="1"/>
  <c r="P81" i="31"/>
  <c r="Q66" i="31"/>
  <c r="Q76" i="31" s="1"/>
  <c r="Q77" i="31" s="1"/>
  <c r="Q80" i="31" s="1"/>
  <c r="Q30" i="10"/>
  <c r="Q14" i="10" s="1"/>
  <c r="Q24" i="10" s="1"/>
  <c r="T62" i="31"/>
  <c r="U61" i="31" s="1"/>
  <c r="S63" i="31"/>
  <c r="S64" i="31" s="1"/>
  <c r="T87" i="31" l="1"/>
  <c r="U86" i="31"/>
  <c r="U65" i="31" s="1"/>
  <c r="V29" i="10"/>
  <c r="V13" i="10" s="1"/>
  <c r="Q81" i="31"/>
  <c r="R30" i="10"/>
  <c r="R14" i="10" s="1"/>
  <c r="R24" i="10" s="1"/>
  <c r="R66" i="31"/>
  <c r="R76" i="31" s="1"/>
  <c r="R77" i="31" s="1"/>
  <c r="R80" i="31" s="1"/>
  <c r="U62" i="31"/>
  <c r="V61" i="31" s="1"/>
  <c r="T63" i="31"/>
  <c r="T64" i="31" s="1"/>
  <c r="V86" i="31" l="1"/>
  <c r="V65" i="31" s="1"/>
  <c r="U87" i="31"/>
  <c r="W29" i="10"/>
  <c r="W13" i="10" s="1"/>
  <c r="R81" i="31"/>
  <c r="S66" i="31"/>
  <c r="S76" i="31" s="1"/>
  <c r="S77" i="31" s="1"/>
  <c r="S80" i="31" s="1"/>
  <c r="S30" i="10"/>
  <c r="S14" i="10" s="1"/>
  <c r="S24" i="10" s="1"/>
  <c r="V62" i="31"/>
  <c r="W61" i="31" s="1"/>
  <c r="U63" i="31"/>
  <c r="U64" i="31" s="1"/>
  <c r="V87" i="31" l="1"/>
  <c r="W86" i="31"/>
  <c r="W65" i="31" s="1"/>
  <c r="X29" i="10"/>
  <c r="X13" i="10" s="1"/>
  <c r="S81" i="31"/>
  <c r="T30" i="10"/>
  <c r="T14" i="10" s="1"/>
  <c r="T24" i="10" s="1"/>
  <c r="T66" i="31"/>
  <c r="T76" i="31" s="1"/>
  <c r="T77" i="31" s="1"/>
  <c r="T80" i="31" s="1"/>
  <c r="W62" i="31"/>
  <c r="X61" i="31" s="1"/>
  <c r="V63" i="31"/>
  <c r="V64" i="31" s="1"/>
  <c r="W87" i="31" l="1"/>
  <c r="X86" i="31"/>
  <c r="X65" i="31" s="1"/>
  <c r="Y29" i="10"/>
  <c r="Y13" i="10" s="1"/>
  <c r="T81" i="31"/>
  <c r="U66" i="31"/>
  <c r="U76" i="31" s="1"/>
  <c r="U77" i="31" s="1"/>
  <c r="U80" i="31" s="1"/>
  <c r="U30" i="10"/>
  <c r="U14" i="10" s="1"/>
  <c r="U24" i="10" s="1"/>
  <c r="X62" i="31"/>
  <c r="Y61" i="31" s="1"/>
  <c r="W63" i="31"/>
  <c r="W64" i="31" s="1"/>
  <c r="X87" i="31" l="1"/>
  <c r="Y86" i="31"/>
  <c r="Y65" i="31" s="1"/>
  <c r="Z29" i="10"/>
  <c r="Z13" i="10" s="1"/>
  <c r="U81" i="31"/>
  <c r="V30" i="10"/>
  <c r="V14" i="10" s="1"/>
  <c r="V24" i="10" s="1"/>
  <c r="V66" i="31"/>
  <c r="V76" i="31" s="1"/>
  <c r="V77" i="31" s="1"/>
  <c r="V80" i="31" s="1"/>
  <c r="Y62" i="31"/>
  <c r="Z61" i="31" s="1"/>
  <c r="X63" i="31"/>
  <c r="X64" i="31" s="1"/>
  <c r="Y87" i="31" l="1"/>
  <c r="Z86" i="31"/>
  <c r="Z65" i="31" s="1"/>
  <c r="AA29" i="10"/>
  <c r="AA13" i="10" s="1"/>
  <c r="V81" i="31"/>
  <c r="W66" i="31"/>
  <c r="W76" i="31" s="1"/>
  <c r="W77" i="31" s="1"/>
  <c r="W80" i="31" s="1"/>
  <c r="W30" i="10"/>
  <c r="W14" i="10" s="1"/>
  <c r="W24" i="10" s="1"/>
  <c r="Z62" i="31"/>
  <c r="AA61" i="31" s="1"/>
  <c r="Y63" i="31"/>
  <c r="Y64" i="31" s="1"/>
  <c r="Z87" i="31" l="1"/>
  <c r="AA86" i="31"/>
  <c r="AA87" i="31" s="1"/>
  <c r="AB29" i="10"/>
  <c r="AB13" i="10" s="1"/>
  <c r="W81" i="31"/>
  <c r="X30" i="10"/>
  <c r="X14" i="10" s="1"/>
  <c r="X24" i="10" s="1"/>
  <c r="X66" i="31"/>
  <c r="X76" i="31" s="1"/>
  <c r="X77" i="31" s="1"/>
  <c r="X80" i="31" s="1"/>
  <c r="AA62" i="31"/>
  <c r="AB61" i="31" s="1"/>
  <c r="Z63" i="31"/>
  <c r="Z64" i="31" s="1"/>
  <c r="AA65" i="31" l="1"/>
  <c r="AB86" i="31"/>
  <c r="AB65" i="31" s="1"/>
  <c r="AC29" i="10"/>
  <c r="AC13" i="10" s="1"/>
  <c r="X81" i="31"/>
  <c r="Y66" i="31"/>
  <c r="Y76" i="31" s="1"/>
  <c r="Y77" i="31" s="1"/>
  <c r="Y80" i="31" s="1"/>
  <c r="Y30" i="10"/>
  <c r="Y14" i="10" s="1"/>
  <c r="Y24" i="10" s="1"/>
  <c r="AB62" i="31"/>
  <c r="AC61" i="31" s="1"/>
  <c r="AA63" i="31"/>
  <c r="AA64" i="31" s="1"/>
  <c r="AB87" i="31" l="1"/>
  <c r="AC86" i="31"/>
  <c r="AC65" i="31" s="1"/>
  <c r="AD29" i="10"/>
  <c r="AD13" i="10" s="1"/>
  <c r="Y81" i="31"/>
  <c r="Z30" i="10"/>
  <c r="Z14" i="10" s="1"/>
  <c r="Z24" i="10" s="1"/>
  <c r="Z66" i="31"/>
  <c r="Z76" i="31" s="1"/>
  <c r="Z77" i="31" s="1"/>
  <c r="Z80" i="31" s="1"/>
  <c r="AC62" i="31"/>
  <c r="AD61" i="31" s="1"/>
  <c r="AB63" i="31"/>
  <c r="AB64" i="31" s="1"/>
  <c r="AD86" i="31" l="1"/>
  <c r="AD65" i="31" s="1"/>
  <c r="AC87" i="31"/>
  <c r="Z81" i="31"/>
  <c r="AE29" i="10"/>
  <c r="AE13" i="10" s="1"/>
  <c r="AA66" i="31"/>
  <c r="AA76" i="31" s="1"/>
  <c r="AA77" i="31" s="1"/>
  <c r="AA80" i="31" s="1"/>
  <c r="AA30" i="10"/>
  <c r="AA14" i="10" s="1"/>
  <c r="AA24" i="10" s="1"/>
  <c r="AC63" i="31"/>
  <c r="AC64" i="31" s="1"/>
  <c r="AD62" i="31"/>
  <c r="AE61" i="31" s="1"/>
  <c r="AE86" i="31" l="1"/>
  <c r="AE65" i="31" s="1"/>
  <c r="AD87" i="31"/>
  <c r="AA81" i="31"/>
  <c r="C4" i="31" s="1"/>
  <c r="G28" i="29" s="1"/>
  <c r="AF29" i="10"/>
  <c r="AF13" i="10" s="1"/>
  <c r="AB30" i="10"/>
  <c r="AB14" i="10" s="1"/>
  <c r="AB24" i="10" s="1"/>
  <c r="AB66" i="31"/>
  <c r="AB76" i="31" s="1"/>
  <c r="AB77" i="31" s="1"/>
  <c r="AB80" i="31" s="1"/>
  <c r="AE62" i="31"/>
  <c r="AF61" i="31" s="1"/>
  <c r="AD63" i="31"/>
  <c r="AD64" i="31" s="1"/>
  <c r="AE87" i="31" l="1"/>
  <c r="AF86" i="31"/>
  <c r="AF87" i="31" s="1"/>
  <c r="AB81" i="31"/>
  <c r="AG29" i="10"/>
  <c r="AG13" i="10" s="1"/>
  <c r="AC66" i="31"/>
  <c r="AC76" i="31" s="1"/>
  <c r="AC77" i="31" s="1"/>
  <c r="AC80" i="31" s="1"/>
  <c r="AC30" i="10"/>
  <c r="AC14" i="10" s="1"/>
  <c r="AC24" i="10" s="1"/>
  <c r="AF62" i="31"/>
  <c r="AG61" i="31" s="1"/>
  <c r="AE63" i="31"/>
  <c r="AE64" i="31" s="1"/>
  <c r="AF65" i="31" l="1"/>
  <c r="AG86" i="31"/>
  <c r="AG65" i="31" s="1"/>
  <c r="AC81" i="31"/>
  <c r="AH29" i="10"/>
  <c r="AH13" i="10" s="1"/>
  <c r="AD30" i="10"/>
  <c r="AD14" i="10" s="1"/>
  <c r="AD24" i="10" s="1"/>
  <c r="AD66" i="31"/>
  <c r="AD76" i="31" s="1"/>
  <c r="AD77" i="31" s="1"/>
  <c r="AD80" i="31" s="1"/>
  <c r="AG62" i="31"/>
  <c r="AH61" i="31" s="1"/>
  <c r="AF63" i="31"/>
  <c r="AF64" i="31" s="1"/>
  <c r="AH86" i="31" l="1"/>
  <c r="AH65" i="31" s="1"/>
  <c r="AG87" i="31"/>
  <c r="AD81" i="31"/>
  <c r="AI29" i="10"/>
  <c r="AI13" i="10" s="1"/>
  <c r="AE66" i="31"/>
  <c r="AE76" i="31" s="1"/>
  <c r="AE77" i="31" s="1"/>
  <c r="AE80" i="31" s="1"/>
  <c r="AE30" i="10"/>
  <c r="AE14" i="10" s="1"/>
  <c r="AE24" i="10" s="1"/>
  <c r="AH62" i="31"/>
  <c r="AI61" i="31" s="1"/>
  <c r="AG63" i="31"/>
  <c r="AG64" i="31" s="1"/>
  <c r="AH87" i="31" l="1"/>
  <c r="AI86" i="31"/>
  <c r="AI65" i="31" s="1"/>
  <c r="AE81" i="31"/>
  <c r="AJ29" i="10"/>
  <c r="AJ13" i="10" s="1"/>
  <c r="AF30" i="10"/>
  <c r="AF14" i="10" s="1"/>
  <c r="AF24" i="10" s="1"/>
  <c r="AF66" i="31"/>
  <c r="AF76" i="31" s="1"/>
  <c r="AF77" i="31" s="1"/>
  <c r="AF80" i="31" s="1"/>
  <c r="AI62" i="31"/>
  <c r="AJ61" i="31" s="1"/>
  <c r="AH63" i="31"/>
  <c r="AH64" i="31" s="1"/>
  <c r="AI87" i="31" l="1"/>
  <c r="AJ86" i="31"/>
  <c r="AJ87" i="31" s="1"/>
  <c r="AF81" i="31"/>
  <c r="AK29" i="10"/>
  <c r="AK13" i="10" s="1"/>
  <c r="AG66" i="31"/>
  <c r="AG76" i="31" s="1"/>
  <c r="AG77" i="31" s="1"/>
  <c r="AG80" i="31" s="1"/>
  <c r="AG30" i="10"/>
  <c r="AG14" i="10" s="1"/>
  <c r="AG24" i="10" s="1"/>
  <c r="AJ62" i="31"/>
  <c r="AK61" i="31" s="1"/>
  <c r="AI63" i="31"/>
  <c r="AI64" i="31" s="1"/>
  <c r="AJ65" i="31" l="1"/>
  <c r="AK86" i="31"/>
  <c r="AK87" i="31" s="1"/>
  <c r="AG81" i="31"/>
  <c r="AL29" i="10"/>
  <c r="AL13" i="10" s="1"/>
  <c r="AH30" i="10"/>
  <c r="AH14" i="10" s="1"/>
  <c r="AH24" i="10" s="1"/>
  <c r="AH66" i="31"/>
  <c r="AH76" i="31" s="1"/>
  <c r="AH77" i="31" s="1"/>
  <c r="AH80" i="31" s="1"/>
  <c r="AK62" i="31"/>
  <c r="AL61" i="31" s="1"/>
  <c r="AJ63" i="31"/>
  <c r="AJ64" i="31" s="1"/>
  <c r="AK65" i="31" l="1"/>
  <c r="AL86" i="31"/>
  <c r="AL65" i="31" s="1"/>
  <c r="AH81" i="31"/>
  <c r="AM29" i="10"/>
  <c r="AL87" i="31"/>
  <c r="AI66" i="31"/>
  <c r="AI76" i="31" s="1"/>
  <c r="AI77" i="31" s="1"/>
  <c r="AI80" i="31" s="1"/>
  <c r="AI30" i="10"/>
  <c r="AI14" i="10" s="1"/>
  <c r="AI24" i="10" s="1"/>
  <c r="AK63" i="31"/>
  <c r="AK64" i="31" s="1"/>
  <c r="AL62" i="31"/>
  <c r="AM61" i="31" s="1"/>
  <c r="AM86" i="31" l="1"/>
  <c r="AM87" i="31" s="1"/>
  <c r="AM66" i="31" s="1"/>
  <c r="AI81" i="31"/>
  <c r="C5" i="31" s="1"/>
  <c r="H28" i="29" s="1"/>
  <c r="AN29" i="10"/>
  <c r="AM30" i="10"/>
  <c r="AM14" i="10" s="1"/>
  <c r="AM13" i="10"/>
  <c r="AJ30" i="10"/>
  <c r="AJ14" i="10" s="1"/>
  <c r="AJ24" i="10" s="1"/>
  <c r="AJ66" i="31"/>
  <c r="AJ76" i="31" s="1"/>
  <c r="AJ77" i="31" s="1"/>
  <c r="AJ80" i="31" s="1"/>
  <c r="AM62" i="31"/>
  <c r="AN61" i="31" s="1"/>
  <c r="AL63" i="31"/>
  <c r="AL64" i="31" s="1"/>
  <c r="AJ81" i="31" l="1"/>
  <c r="AM65" i="31"/>
  <c r="AM76" i="31" s="1"/>
  <c r="AN86" i="31"/>
  <c r="AN65" i="31" s="1"/>
  <c r="AM24" i="10"/>
  <c r="AO29" i="10"/>
  <c r="AN30" i="10"/>
  <c r="AN14" i="10" s="1"/>
  <c r="AN13" i="10"/>
  <c r="AK66" i="31"/>
  <c r="AK76" i="31" s="1"/>
  <c r="AK77" i="31" s="1"/>
  <c r="AK80" i="31" s="1"/>
  <c r="AK30" i="10"/>
  <c r="AK14" i="10" s="1"/>
  <c r="AK24" i="10" s="1"/>
  <c r="AN62" i="31"/>
  <c r="AO61" i="31" s="1"/>
  <c r="AM63" i="31"/>
  <c r="AM64" i="31" s="1"/>
  <c r="AK81" i="31" l="1"/>
  <c r="AN87" i="31"/>
  <c r="AN66" i="31" s="1"/>
  <c r="AN76" i="31" s="1"/>
  <c r="AO86" i="31"/>
  <c r="AO87" i="31" s="1"/>
  <c r="AO66" i="31" s="1"/>
  <c r="AM77" i="31"/>
  <c r="AM80" i="31" s="1"/>
  <c r="AP29" i="10"/>
  <c r="AO30" i="10"/>
  <c r="AO14" i="10" s="1"/>
  <c r="AO13" i="10"/>
  <c r="AN24" i="10"/>
  <c r="AL30" i="10"/>
  <c r="AL14" i="10" s="1"/>
  <c r="AL24" i="10" s="1"/>
  <c r="AL66" i="31"/>
  <c r="AL76" i="31" s="1"/>
  <c r="AL77" i="31" s="1"/>
  <c r="AL80" i="31" s="1"/>
  <c r="AO62" i="31"/>
  <c r="AP61" i="31" s="1"/>
  <c r="AN63" i="31"/>
  <c r="AN64" i="31" s="1"/>
  <c r="AL81" i="31" l="1"/>
  <c r="AM81" i="31" s="1"/>
  <c r="AO65" i="31"/>
  <c r="AO76" i="31" s="1"/>
  <c r="AP86" i="31"/>
  <c r="AP87" i="31" s="1"/>
  <c r="AP66" i="31" s="1"/>
  <c r="AQ29" i="10"/>
  <c r="AP30" i="10"/>
  <c r="AP14" i="10" s="1"/>
  <c r="AP13" i="10"/>
  <c r="AN77" i="31"/>
  <c r="AN80" i="31" s="1"/>
  <c r="AO24" i="10"/>
  <c r="AP62" i="31"/>
  <c r="AQ61" i="31" s="1"/>
  <c r="AO63" i="31"/>
  <c r="AO64" i="31" s="1"/>
  <c r="AP65" i="31" l="1"/>
  <c r="AP76" i="31" s="1"/>
  <c r="AQ86" i="31"/>
  <c r="AQ87" i="31" s="1"/>
  <c r="AQ66" i="31" s="1"/>
  <c r="AN81" i="31"/>
  <c r="AO77" i="31"/>
  <c r="AO80" i="31" s="1"/>
  <c r="AP24" i="10"/>
  <c r="AR29" i="10"/>
  <c r="AQ13" i="10"/>
  <c r="AQ30" i="10"/>
  <c r="AQ14" i="10" s="1"/>
  <c r="AQ62" i="31"/>
  <c r="AR61" i="31" s="1"/>
  <c r="AP63" i="31"/>
  <c r="AP64" i="31" s="1"/>
  <c r="AQ65" i="31" l="1"/>
  <c r="AQ76" i="31" s="1"/>
  <c r="AR86" i="31"/>
  <c r="AR65" i="31" s="1"/>
  <c r="AO81" i="31"/>
  <c r="AQ24" i="10"/>
  <c r="AP77" i="31"/>
  <c r="AP80" i="31" s="1"/>
  <c r="AS29" i="10"/>
  <c r="AR30" i="10"/>
  <c r="AR14" i="10" s="1"/>
  <c r="AR13" i="10"/>
  <c r="AR62" i="31"/>
  <c r="AS61" i="31" s="1"/>
  <c r="AQ63" i="31"/>
  <c r="AQ64" i="31" s="1"/>
  <c r="AR87" i="31" l="1"/>
  <c r="AR66" i="31" s="1"/>
  <c r="AR76" i="31" s="1"/>
  <c r="AS86" i="31"/>
  <c r="AS65" i="31" s="1"/>
  <c r="AP81" i="31"/>
  <c r="AQ77" i="31"/>
  <c r="AQ80" i="31" s="1"/>
  <c r="AR24" i="10"/>
  <c r="AS13" i="10"/>
  <c r="AS30" i="10"/>
  <c r="AS14" i="10" s="1"/>
  <c r="AT29" i="10"/>
  <c r="C6" i="31"/>
  <c r="I28" i="29" s="1"/>
  <c r="AS62" i="31"/>
  <c r="AT61" i="31" s="1"/>
  <c r="AR63" i="31"/>
  <c r="AR64" i="31" s="1"/>
  <c r="AS87" i="31" l="1"/>
  <c r="AS66" i="31" s="1"/>
  <c r="AS76" i="31" s="1"/>
  <c r="AT86" i="31"/>
  <c r="AT87" i="31" s="1"/>
  <c r="AT66" i="31" s="1"/>
  <c r="AQ81" i="31"/>
  <c r="AS24" i="10"/>
  <c r="AR77" i="31"/>
  <c r="AR80" i="31" s="1"/>
  <c r="AU29" i="10"/>
  <c r="AT30" i="10"/>
  <c r="AT14" i="10" s="1"/>
  <c r="AT13" i="10"/>
  <c r="AS63" i="31"/>
  <c r="AS64" i="31" s="1"/>
  <c r="AT62" i="31"/>
  <c r="AU61" i="31" s="1"/>
  <c r="AT65" i="31" l="1"/>
  <c r="AT76" i="31" s="1"/>
  <c r="AU86" i="31"/>
  <c r="AU65" i="31" s="1"/>
  <c r="AR81" i="31"/>
  <c r="AT24" i="10"/>
  <c r="AW29" i="10"/>
  <c r="AV29" i="10"/>
  <c r="AU13" i="10"/>
  <c r="AU30" i="10"/>
  <c r="AU14" i="10" s="1"/>
  <c r="AS77" i="31"/>
  <c r="AS80" i="31" s="1"/>
  <c r="AU62" i="31"/>
  <c r="AV61" i="31" s="1"/>
  <c r="AT63" i="31"/>
  <c r="AT64" i="31" s="1"/>
  <c r="AV86" i="31" l="1"/>
  <c r="AV87" i="31" s="1"/>
  <c r="AV66" i="31" s="1"/>
  <c r="AW86" i="31"/>
  <c r="AW65" i="31" s="1"/>
  <c r="AU87" i="31"/>
  <c r="AU66" i="31" s="1"/>
  <c r="AU76" i="31" s="1"/>
  <c r="AS81" i="31"/>
  <c r="AT77" i="31"/>
  <c r="AT80" i="31" s="1"/>
  <c r="AU24" i="10"/>
  <c r="AW30" i="10"/>
  <c r="AW14" i="10" s="1"/>
  <c r="AW13" i="10"/>
  <c r="AV30" i="10"/>
  <c r="AV14" i="10" s="1"/>
  <c r="AV13" i="10"/>
  <c r="AV62" i="31"/>
  <c r="AW61" i="31" s="1"/>
  <c r="AU63" i="31"/>
  <c r="AU64" i="31" s="1"/>
  <c r="AW87" i="31" l="1"/>
  <c r="AW66" i="31" s="1"/>
  <c r="AW76" i="31" s="1"/>
  <c r="AV65" i="31"/>
  <c r="AV76" i="31" s="1"/>
  <c r="AT81" i="31"/>
  <c r="AU77" i="31"/>
  <c r="AU80" i="31" s="1"/>
  <c r="AV24" i="10"/>
  <c r="AW24" i="10"/>
  <c r="AW62" i="31"/>
  <c r="AX61" i="31" s="1"/>
  <c r="AV63" i="31"/>
  <c r="AV64" i="31" s="1"/>
  <c r="N7" i="37" l="1"/>
  <c r="AU81" i="31"/>
  <c r="AV77" i="31"/>
  <c r="AV80" i="31" s="1"/>
  <c r="AX62" i="31"/>
  <c r="AY61" i="31" s="1"/>
  <c r="AW63" i="31"/>
  <c r="AW64" i="31" s="1"/>
  <c r="AW77" i="31" s="1"/>
  <c r="AW80" i="31" s="1"/>
  <c r="AV81" i="31" l="1"/>
  <c r="AW81" i="31" s="1"/>
  <c r="P7" i="37" s="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<sst xmlns="http://schemas.openxmlformats.org/spreadsheetml/2006/main" count="573" uniqueCount="342">
  <si>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</si>
  <si>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</si>
  <si>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</si>
  <si>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</si>
  <si>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</si>
  <si>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</si>
  <si>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</si>
  <si>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</si>
  <si>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</si>
  <si>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</si>
  <si>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</si>
  <si>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</si>
  <si>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</si>
  <si>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</si>
  <si>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</si>
  <si>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</si>
  <si>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</si>
  <si>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</si>
  <si>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</si>
  <si>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</si>
  <si>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</si>
  <si>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</si>
  <si>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</si>
  <si>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</si>
  <si>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</si>
  <si>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</si>
  <si>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</si>
  <si>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</si>
  <si>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</si>
  <si>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</si>
  <si>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</si>
  <si>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</si>
  <si>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</si>
  <si>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</si>
  <si>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</si>
  <si>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</si>
  <si>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</si>
  <si>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</si>
  <si>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</si>
  <si>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</si>
  <si>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</si>
  <si>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</si>
  <si>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</si>
  <si>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</si>
  <si>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</si>
  <si>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</si>
  <si>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</si>
  <si>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</si>
  <si>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</si>
  <si>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</si>
  <si>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</si>
  <si>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</si>
  <si>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</si>
  <si>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</si>
  <si>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</si>
  <si>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</si>
  <si>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</si>
  <si>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</si>
  <si>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</si>
  <si>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</si>
  <si>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</si>
  <si>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</si>
  <si>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</si>
  <si>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</si>
  <si>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</si>
  <si>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</si>
  <si>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</si>
  <si>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</si>
  <si>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</si>
  <si>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</si>
  <si>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</si>
  <si>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</si>
  <si>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</si>
  <si>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</si>
  <si>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</si>
  <si>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</si>
  <si>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</si>
  <si>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</si>
  <si>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</si>
  <si>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</si>
  <si>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</si>
  <si>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</si>
  <si>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</si>
  <si>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</si>
  <si>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</si>
  <si>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</si>
  <si>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</si>
  <si>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</si>
  <si>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</si>
  <si>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</si>
  <si>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</si>
  <si>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</si>
  <si>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</si>
  <si>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</si>
  <si>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</si>
  <si>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</si>
  <si>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</si>
  <si>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</si>
  <si>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</si>
  <si>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</si>
  <si>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</si>
  <si>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</si>
  <si>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</si>
  <si>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</si>
  <si>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</si>
  <si>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</si>
  <si>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</si>
  <si>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</si>
  <si>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</si>
  <si>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</si>
  <si>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</si>
  <si>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</si>
  <si>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</si>
  <si>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</si>
  <si>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</si>
  <si>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</si>
  <si>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</si>
  <si>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</si>
  <si>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</si>
  <si>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</si>
  <si>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</si>
  <si>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</si>
  <si>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</si>
  <si>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</si>
  <si>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</si>
  <si>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</si>
  <si>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</si>
  <si>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</si>
  <si>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</si>
  <si>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</si>
  <si>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</si>
  <si>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</si>
  <si>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</si>
  <si>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</si>
  <si>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</si>
  <si>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</si>
  <si>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</si>
  <si>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</si>
  <si>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</si>
  <si>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</si>
  <si>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</si>
  <si>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</si>
  <si>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</si>
  <si>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</si>
  <si>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</si>
  <si>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</si>
  <si>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</si>
  <si>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</si>
  <si>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</si>
  <si>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</si>
  <si>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</si>
  <si>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</si>
  <si>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</si>
  <si>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</si>
  <si>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</si>
  <si>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</si>
  <si>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</si>
  <si>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</si>
  <si>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</si>
  <si>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</si>
  <si>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</si>
  <si>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</si>
  <si>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</si>
  <si>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</si>
  <si>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</si>
  <si>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</si>
  <si>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</si>
  <si>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</si>
  <si>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</si>
  <si>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</si>
  <si>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</si>
  <si>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</si>
  <si>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</si>
  <si>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</si>
  <si>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</si>
  <si>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</si>
  <si>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</si>
  <si>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</si>
  <si>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</si>
  <si>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</si>
  <si>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</si>
  <si>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</si>
  <si>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</si>
  <si>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</si>
  <si>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</si>
  <si>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</si>
  <si>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</si>
  <si>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</si>
  <si>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</si>
  <si>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</si>
  <si>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</si>
  <si>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</si>
  <si>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</si>
  <si>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</si>
  <si>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</si>
  <si>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</si>
  <si>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</si>
  <si>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</si>
  <si>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</si>
  <si>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</si>
  <si>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</si>
  <si>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</si>
  <si>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</si>
  <si>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</si>
  <si>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</si>
  <si>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</si>
  <si>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</si>
  <si>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</si>
  <si>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</si>
  <si>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</si>
  <si>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</si>
  <si>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</si>
  <si>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</si>
  <si>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</si>
  <si>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</si>
  <si>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</si>
  <si>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</si>
  <si>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</si>
  <si>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</si>
  <si>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</si>
  <si>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</si>
  <si>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</si>
  <si>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</si>
  <si>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</si>
  <si>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</si>
  <si>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</si>
  <si>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</si>
  <si>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</si>
  <si>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</si>
  <si>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</si>
  <si>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</si>
  <si>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</si>
  <si>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</si>
  <si>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</si>
  <si>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</si>
  <si>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</si>
  <si>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</si>
  <si>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</si>
  <si>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</si>
  <si>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</si>
  <si>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</si>
  <si>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</si>
  <si>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</si>
  <si>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</si>
  <si>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</si>
  <si>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</si>
  <si>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</si>
  <si>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</si>
  <si>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</si>
  <si>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</si>
  <si>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</si>
  <si>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</si>
  <si>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</si>
  <si>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</si>
  <si>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</si>
  <si>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</si>
  <si>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</si>
  <si>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</si>
  <si>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</si>
  <si>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</si>
  <si>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</si>
  <si>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</si>
  <si>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</si>
  <si>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</si>
  <si>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</si>
  <si>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</si>
  <si>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</si>
  <si>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</si>
  <si>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</si>
  <si>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</si>
  <si>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</si>
  <si>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</si>
  <si>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</si>
  <si>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</si>
  <si>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</si>
  <si>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</si>
  <si>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</si>
  <si>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</si>
  <si>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</si>
  <si>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</si>
  <si>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</si>
  <si>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</si>
  <si>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</si>
  <si>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</si>
  <si>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</si>
  <si>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</si>
  <si>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</si>
  <si>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</si>
  <si>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</si>
  <si>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</si>
  <si>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</si>
  <si>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</si>
  <si>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</si>
  <si>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</si>
  <si>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</si>
  <si>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</si>
  <si>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LLF =</t>
  </si>
  <si>
    <t xml:space="preserve">LF = </t>
  </si>
  <si>
    <t>A =</t>
  </si>
  <si>
    <r>
      <t>LLF= (AxLF)+(1-A)LF</t>
    </r>
    <r>
      <rPr>
        <vertAlign val="superscript"/>
        <sz val="11"/>
        <color theme="0"/>
        <rFont val="Calibri"/>
        <family val="2"/>
        <scheme val="minor"/>
      </rPr>
      <t>2</t>
    </r>
  </si>
  <si>
    <t>Losses Profile</t>
  </si>
  <si>
    <t>Year</t>
  </si>
  <si>
    <t>Losses Saving</t>
  </si>
  <si>
    <t>Asset Replacement £,m</t>
  </si>
  <si>
    <t>NLRE Replacement Volumes</t>
  </si>
  <si>
    <r>
      <t>Opportunistic install 300mm</t>
    </r>
    <r>
      <rPr>
        <vertAlign val="superscript"/>
        <sz val="10"/>
        <color theme="1"/>
        <rFont val="Gill Sans MT"/>
        <family val="2"/>
      </rPr>
      <t>2</t>
    </r>
    <r>
      <rPr>
        <sz val="10"/>
        <color theme="1"/>
        <rFont val="Gill Sans MT"/>
        <family val="2"/>
      </rPr>
      <t xml:space="preserve"> cable</t>
    </r>
  </si>
  <si>
    <r>
      <t>Install 1km of 185mm</t>
    </r>
    <r>
      <rPr>
        <vertAlign val="superscript"/>
        <sz val="10"/>
        <color theme="1"/>
        <rFont val="Gill Sans MT"/>
        <family val="2"/>
      </rPr>
      <t>2</t>
    </r>
    <r>
      <rPr>
        <sz val="10"/>
        <color theme="1"/>
        <rFont val="Gill Sans MT"/>
        <family val="2"/>
      </rPr>
      <t xml:space="preserve"> cable</t>
    </r>
  </si>
  <si>
    <r>
      <t>Install 1km of 300mm</t>
    </r>
    <r>
      <rPr>
        <vertAlign val="superscript"/>
        <sz val="10"/>
        <color theme="1"/>
        <rFont val="Gill Sans MT"/>
        <family val="2"/>
      </rPr>
      <t>2</t>
    </r>
    <r>
      <rPr>
        <sz val="10"/>
        <color theme="1"/>
        <rFont val="Gill Sans MT"/>
        <family val="2"/>
      </rPr>
      <t xml:space="preserve"> cable</t>
    </r>
  </si>
  <si>
    <t>Length Installed (km)</t>
  </si>
  <si>
    <t>Impedance (Ohms/km)</t>
  </si>
  <si>
    <t>It is assumed that the cable is operating at rated current at peak demand and unity power factor</t>
  </si>
  <si>
    <t>Total Installed cost Cost (£,k)</t>
  </si>
  <si>
    <r>
      <t xml:space="preserve">Workings / assumptions used for costing </t>
    </r>
    <r>
      <rPr>
        <b/>
        <sz val="14"/>
        <color rgb="FF0070C0"/>
        <rFont val="Calibri"/>
        <family val="2"/>
        <scheme val="minor"/>
      </rPr>
      <t>Option 1</t>
    </r>
  </si>
  <si>
    <r>
      <t>To investigation the installation of 300mm</t>
    </r>
    <r>
      <rPr>
        <vertAlign val="superscript"/>
        <sz val="10"/>
        <color theme="1"/>
        <rFont val="Gill Sans MT"/>
        <family val="2"/>
      </rPr>
      <t>2</t>
    </r>
    <r>
      <rPr>
        <sz val="10"/>
        <color theme="1"/>
        <rFont val="Gill Sans MT"/>
        <family val="2"/>
      </rPr>
      <t xml:space="preserve"> HV cable versus 185mm</t>
    </r>
    <r>
      <rPr>
        <vertAlign val="superscript"/>
        <sz val="10"/>
        <color theme="1"/>
        <rFont val="Gill Sans MT"/>
        <family val="2"/>
      </rPr>
      <t>2</t>
    </r>
  </si>
  <si>
    <r>
      <t>Always install 300mm</t>
    </r>
    <r>
      <rPr>
        <b/>
        <vertAlign val="superscript"/>
        <sz val="10"/>
        <color theme="1"/>
        <rFont val="Gill Sans MT"/>
        <family val="2"/>
      </rPr>
      <t>2</t>
    </r>
    <r>
      <rPr>
        <b/>
        <sz val="10"/>
        <color theme="1"/>
        <rFont val="Gill Sans MT"/>
        <family val="2"/>
      </rPr>
      <t xml:space="preserve"> HV Cable</t>
    </r>
  </si>
  <si>
    <t>185mm2 HV Cable</t>
  </si>
  <si>
    <t>Total Losses (MWh)</t>
  </si>
  <si>
    <r>
      <t>300mm</t>
    </r>
    <r>
      <rPr>
        <vertAlign val="superscript"/>
        <sz val="11"/>
        <color theme="0"/>
        <rFont val="Calibri"/>
        <family val="2"/>
        <scheme val="minor"/>
      </rPr>
      <t>2</t>
    </r>
    <r>
      <rPr>
        <sz val="11"/>
        <color theme="0"/>
        <rFont val="Calibri"/>
        <family val="2"/>
        <scheme val="minor"/>
      </rPr>
      <t xml:space="preserve"> HV Cable</t>
    </r>
  </si>
  <si>
    <t>Total Annual Losses (MW)</t>
  </si>
  <si>
    <t>185mm2 cable rated at 305A</t>
  </si>
  <si>
    <t>Unit Losses Saving</t>
  </si>
  <si>
    <t>Marginal Cost (£k)</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</si>
  <si>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</si>
  <si>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</si>
  <si>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</si>
  <si>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</si>
  <si>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</si>
  <si>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</si>
  <si>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</si>
  <si>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</si>
  <si>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</si>
  <si>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</si>
  <si>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</si>
  <si>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</si>
  <si>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</si>
  <si>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Traded carbon price (£/t 2015 prices)</t>
  </si>
  <si>
    <t>Inflation factor to convert values up to 2030 from 2015 to  2012/13 prices</t>
  </si>
  <si>
    <t>Electricity GHG conversion factor (tonnes per MWh)</t>
  </si>
  <si>
    <t>All cost in FY13 price base</t>
  </si>
  <si>
    <r>
      <t>It is assumed that the cable is operating at rated current (for a 185mm</t>
    </r>
    <r>
      <rPr>
        <vertAlign val="superscript"/>
        <sz val="11"/>
        <color theme="1"/>
        <rFont val="Calibri"/>
        <family val="2"/>
        <scheme val="minor"/>
      </rPr>
      <t>2</t>
    </r>
    <r>
      <rPr>
        <sz val="11"/>
        <color theme="1"/>
        <rFont val="Calibri"/>
        <family val="2"/>
        <scheme val="minor"/>
      </rPr>
      <t xml:space="preserve"> cable) at peak demand and unity power factor</t>
    </r>
  </si>
  <si>
    <t>Assumed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</si>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</sst>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2"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b/>
      <vertAlign val="superscript"/>
      <sz val="10"/>
      <color theme="1"/>
      <name val="Gill Sans MT"/>
      <family val="2"/>
    </font>
    <font>
      <sz val="10"/>
      <name val="Verdana"/>
      <family val="2"/>
    </font>
    <font>
      <b/>
      <sz val="10"/>
      <name val="Verdana"/>
      <family val="2"/>
    </font>
    <font>
      <b/>
      <strike/>
      <sz val="10"/>
      <name val="Verdana"/>
      <family val="2"/>
    </font>
    <font>
      <i/>
      <sz val="10"/>
      <name val="Verdana"/>
      <family val="2"/>
    </font>
    <font>
      <sz val="8"/>
      <color theme="1"/>
      <name val="Gill Sans MT"/>
      <family val="2"/>
    </font>
    <font>
      <vertAlign val="superscript"/>
      <sz val="11"/>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cellStyleXfs>
  <cellXfs count="231">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0" xfId="0" applyFill="1" applyBorder="1"/>
    <xf numFmtId="0" fontId="0" fillId="0" borderId="29" xfId="0" applyFill="1" applyBorder="1"/>
    <xf numFmtId="0" fontId="0" fillId="0" borderId="33" xfId="0" applyBorder="1"/>
    <xf numFmtId="0" fontId="0" fillId="0" borderId="34" xfId="0" applyBorder="1"/>
    <xf numFmtId="175" fontId="0" fillId="0" borderId="3" xfId="0" applyNumberFormat="1" applyBorder="1"/>
    <xf numFmtId="175" fontId="0" fillId="0" borderId="0" xfId="0" applyNumberFormat="1"/>
    <xf numFmtId="2" fontId="0" fillId="0" borderId="3" xfId="0" applyNumberFormat="1" applyBorder="1"/>
    <xf numFmtId="2" fontId="0" fillId="0" borderId="32" xfId="0" applyNumberFormat="1" applyBorder="1" applyAlignment="1">
      <alignment horizontal="right"/>
    </xf>
    <xf numFmtId="2" fontId="0" fillId="0" borderId="32" xfId="0" applyNumberFormat="1" applyBorder="1"/>
    <xf numFmtId="0" fontId="36" fillId="12" borderId="0" xfId="9" applyFont="1" applyFill="1" applyBorder="1"/>
    <xf numFmtId="0" fontId="36" fillId="12" borderId="0" xfId="3" applyFont="1" applyFill="1" applyBorder="1" applyAlignment="1">
      <alignment vertical="top"/>
    </xf>
    <xf numFmtId="0" fontId="36" fillId="12" borderId="0" xfId="3" applyFont="1" applyFill="1" applyBorder="1" applyAlignment="1">
      <alignment vertical="top" wrapText="1"/>
    </xf>
    <xf numFmtId="0" fontId="37" fillId="12" borderId="31" xfId="3" applyFont="1" applyFill="1" applyBorder="1" applyAlignment="1">
      <alignment vertical="top" wrapText="1"/>
    </xf>
    <xf numFmtId="0" fontId="37" fillId="12" borderId="3" xfId="3" applyFont="1" applyFill="1" applyBorder="1" applyAlignment="1">
      <alignment vertical="top" wrapText="1"/>
    </xf>
    <xf numFmtId="0" fontId="37" fillId="12" borderId="32" xfId="3" applyFont="1" applyFill="1" applyBorder="1" applyAlignment="1">
      <alignment vertical="top" wrapText="1"/>
    </xf>
    <xf numFmtId="175" fontId="36" fillId="13" borderId="31" xfId="3" applyNumberFormat="1" applyFont="1" applyFill="1" applyBorder="1" applyAlignment="1">
      <alignment vertical="top" wrapText="1"/>
    </xf>
    <xf numFmtId="0" fontId="8" fillId="0" borderId="0" xfId="0" applyFont="1" applyFill="1"/>
    <xf numFmtId="169" fontId="40" fillId="10" borderId="0" xfId="11"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0" fontId="4" fillId="0" borderId="0" xfId="0" applyFont="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3" fillId="11" borderId="29" xfId="0" applyFont="1" applyFill="1" applyBorder="1" applyAlignment="1">
      <alignment horizontal="center" vertical="center"/>
    </xf>
    <xf numFmtId="0" fontId="33" fillId="11" borderId="30" xfId="0" applyFont="1" applyFill="1" applyBorder="1" applyAlignment="1">
      <alignment horizontal="center" vertical="center"/>
    </xf>
    <xf numFmtId="0" fontId="37" fillId="12" borderId="35" xfId="3" applyFont="1" applyFill="1" applyBorder="1" applyAlignment="1">
      <alignment horizontal="left" vertical="top" wrapText="1"/>
    </xf>
    <xf numFmtId="0" fontId="37" fillId="12" borderId="36" xfId="3" applyFont="1" applyFill="1" applyBorder="1" applyAlignment="1">
      <alignment horizontal="left" vertical="top" wrapText="1"/>
    </xf>
    <xf numFmtId="0" fontId="37" fillId="12" borderId="37" xfId="3" applyFont="1" applyFill="1" applyBorder="1" applyAlignment="1">
      <alignment horizontal="left" vertical="top" wrapText="1"/>
    </xf>
    <xf numFmtId="0" fontId="37" fillId="12" borderId="33" xfId="3" applyFont="1" applyFill="1" applyBorder="1" applyAlignment="1">
      <alignment horizontal="left" vertical="top" wrapText="1"/>
    </xf>
    <xf numFmtId="0" fontId="37" fillId="12" borderId="20" xfId="3" applyFont="1" applyFill="1" applyBorder="1" applyAlignment="1">
      <alignment horizontal="left" vertical="top" wrapText="1"/>
    </xf>
    <xf numFmtId="0" fontId="37" fillId="12" borderId="34" xfId="3" applyFont="1" applyFill="1" applyBorder="1" applyAlignment="1">
      <alignment horizontal="left" vertical="top" wrapText="1"/>
    </xf>
  </cellXfs>
  <cellStyles count="12">
    <cellStyle name="=C:\WINNT\SYSTEM32\COMMAND.COM 6" xfId="4"/>
    <cellStyle name="Comma" xfId="7" builtinId="3"/>
    <cellStyle name="Comma 2" xfId="11"/>
    <cellStyle name="Comma 2 127"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81" t="s">
        <v>218</v>
      </c>
      <c r="C26" s="181"/>
      <c r="D26" s="181"/>
    </row>
    <row r="28" spans="2:4" x14ac:dyDescent="0.3">
      <c r="B28" s="135"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G28" sqref="G28"/>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91" t="s">
        <v>313</v>
      </c>
      <c r="C2" s="192"/>
      <c r="D2" s="192"/>
      <c r="E2" s="192"/>
      <c r="F2" s="193"/>
      <c r="Z2" s="26" t="s">
        <v>79</v>
      </c>
    </row>
    <row r="3" spans="2:26" ht="24.75" customHeight="1" x14ac:dyDescent="0.3">
      <c r="B3" s="194"/>
      <c r="C3" s="195"/>
      <c r="D3" s="195"/>
      <c r="E3" s="195"/>
      <c r="F3" s="196"/>
    </row>
    <row r="4" spans="2:26" ht="18" customHeight="1" x14ac:dyDescent="0.3">
      <c r="B4" s="25" t="s">
        <v>78</v>
      </c>
      <c r="C4" s="27"/>
      <c r="D4" s="27"/>
      <c r="E4" s="27"/>
      <c r="F4" s="27"/>
    </row>
    <row r="5" spans="2:26" ht="24.75" customHeight="1" x14ac:dyDescent="0.3">
      <c r="B5" s="197"/>
      <c r="C5" s="198"/>
      <c r="D5" s="198"/>
      <c r="E5" s="198"/>
      <c r="F5" s="199"/>
    </row>
    <row r="6" spans="2:26" ht="13.5" customHeight="1" x14ac:dyDescent="0.3">
      <c r="B6" s="27"/>
      <c r="C6" s="27"/>
      <c r="D6" s="27"/>
      <c r="E6" s="27"/>
      <c r="F6" s="27"/>
    </row>
    <row r="7" spans="2:26" x14ac:dyDescent="0.3">
      <c r="B7" s="25" t="s">
        <v>48</v>
      </c>
      <c r="C7" s="135"/>
      <c r="D7" s="135"/>
      <c r="E7" s="135"/>
      <c r="F7" s="135"/>
    </row>
    <row r="8" spans="2:26" x14ac:dyDescent="0.3">
      <c r="B8" s="184" t="s">
        <v>27</v>
      </c>
      <c r="C8" s="185"/>
      <c r="D8" s="182" t="s">
        <v>30</v>
      </c>
      <c r="E8" s="182"/>
      <c r="F8" s="182"/>
    </row>
    <row r="9" spans="2:26" ht="22.5" customHeight="1" x14ac:dyDescent="0.3">
      <c r="B9" s="186" t="s">
        <v>254</v>
      </c>
      <c r="C9" s="187"/>
      <c r="D9" s="183" t="s">
        <v>306</v>
      </c>
      <c r="E9" s="183"/>
      <c r="F9" s="183"/>
    </row>
    <row r="10" spans="2:26" ht="22.5" customHeight="1" x14ac:dyDescent="0.3">
      <c r="B10" s="188" t="s">
        <v>305</v>
      </c>
      <c r="C10" s="189"/>
      <c r="D10" s="183" t="s">
        <v>307</v>
      </c>
      <c r="E10" s="183"/>
      <c r="F10" s="183"/>
    </row>
    <row r="11" spans="2:26" ht="22.5" customHeight="1" x14ac:dyDescent="0.3">
      <c r="B11" s="188"/>
      <c r="C11" s="189"/>
      <c r="D11" s="183"/>
      <c r="E11" s="183"/>
      <c r="F11" s="183"/>
    </row>
    <row r="12" spans="2:26" ht="22.5" customHeight="1" x14ac:dyDescent="0.3">
      <c r="B12" s="188"/>
      <c r="C12" s="189"/>
      <c r="D12" s="183"/>
      <c r="E12" s="183"/>
      <c r="F12" s="183"/>
    </row>
    <row r="13" spans="2:26" ht="22.5" customHeight="1" x14ac:dyDescent="0.3">
      <c r="B13" s="188"/>
      <c r="C13" s="189"/>
      <c r="D13" s="190"/>
      <c r="E13" s="190"/>
      <c r="F13" s="190"/>
    </row>
    <row r="14" spans="2:26" ht="22.5" customHeight="1" x14ac:dyDescent="0.3">
      <c r="B14" s="188"/>
      <c r="C14" s="189"/>
      <c r="D14" s="190"/>
      <c r="E14" s="190"/>
      <c r="F14" s="190"/>
    </row>
    <row r="15" spans="2:26" ht="22.5" customHeight="1" x14ac:dyDescent="0.3">
      <c r="B15" s="188"/>
      <c r="C15" s="189"/>
      <c r="D15" s="190" t="s">
        <v>294</v>
      </c>
      <c r="E15" s="190"/>
      <c r="F15" s="190"/>
    </row>
    <row r="16" spans="2:26" ht="22.5" customHeight="1" x14ac:dyDescent="0.3">
      <c r="B16" s="188"/>
      <c r="C16" s="189"/>
      <c r="D16" s="190"/>
      <c r="E16" s="190"/>
      <c r="F16" s="190"/>
    </row>
    <row r="17" spans="2:11" ht="22.5" customHeight="1" x14ac:dyDescent="0.3">
      <c r="B17" s="188"/>
      <c r="C17" s="189"/>
      <c r="D17" s="190"/>
      <c r="E17" s="190"/>
      <c r="F17" s="190"/>
    </row>
    <row r="18" spans="2:11" ht="22.5" customHeight="1" x14ac:dyDescent="0.3">
      <c r="B18" s="188"/>
      <c r="C18" s="189"/>
      <c r="D18" s="190"/>
      <c r="E18" s="190"/>
      <c r="F18" s="190"/>
    </row>
    <row r="19" spans="2:11" ht="22.5" customHeight="1" x14ac:dyDescent="0.3">
      <c r="B19" s="188"/>
      <c r="C19" s="189"/>
      <c r="D19" s="190"/>
      <c r="E19" s="190"/>
      <c r="F19" s="190"/>
    </row>
    <row r="20" spans="2:11" ht="22.5" customHeight="1" x14ac:dyDescent="0.3">
      <c r="B20" s="188"/>
      <c r="C20" s="189"/>
      <c r="D20" s="190"/>
      <c r="E20" s="190"/>
      <c r="F20" s="190"/>
    </row>
    <row r="21" spans="2:11" ht="22.5" customHeight="1" x14ac:dyDescent="0.3">
      <c r="B21" s="188"/>
      <c r="C21" s="189"/>
      <c r="D21" s="190"/>
      <c r="E21" s="190"/>
      <c r="F21" s="190"/>
    </row>
    <row r="22" spans="2:11" ht="22.5" customHeight="1" x14ac:dyDescent="0.3">
      <c r="B22" s="188"/>
      <c r="C22" s="189"/>
      <c r="D22" s="190"/>
      <c r="E22" s="190"/>
      <c r="F22" s="190"/>
    </row>
    <row r="23" spans="2:11" ht="22.5" customHeight="1" x14ac:dyDescent="0.3">
      <c r="B23" s="188"/>
      <c r="C23" s="189"/>
      <c r="D23" s="190"/>
      <c r="E23" s="190"/>
      <c r="F23" s="190"/>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201" t="s">
        <v>47</v>
      </c>
      <c r="C26" s="203" t="s">
        <v>27</v>
      </c>
      <c r="D26" s="203" t="s">
        <v>28</v>
      </c>
      <c r="E26" s="203" t="s">
        <v>30</v>
      </c>
      <c r="F26" s="201" t="s">
        <v>295</v>
      </c>
      <c r="G26" s="200" t="s">
        <v>98</v>
      </c>
      <c r="H26" s="200"/>
      <c r="I26" s="200"/>
      <c r="J26" s="200"/>
      <c r="K26" s="200"/>
    </row>
    <row r="27" spans="2:11" ht="36" customHeight="1" x14ac:dyDescent="0.3">
      <c r="B27" s="202"/>
      <c r="C27" s="204"/>
      <c r="D27" s="204"/>
      <c r="E27" s="204"/>
      <c r="F27" s="202"/>
      <c r="G27" s="63" t="s">
        <v>99</v>
      </c>
      <c r="H27" s="63" t="s">
        <v>100</v>
      </c>
      <c r="I27" s="63" t="s">
        <v>101</v>
      </c>
      <c r="J27" s="63" t="s">
        <v>102</v>
      </c>
      <c r="K27" s="63" t="s">
        <v>103</v>
      </c>
    </row>
    <row r="28" spans="2:11" ht="27.75" customHeight="1" x14ac:dyDescent="0.3">
      <c r="B28" s="30">
        <v>1</v>
      </c>
      <c r="C28" s="136" t="s">
        <v>305</v>
      </c>
      <c r="D28" s="30" t="s">
        <v>29</v>
      </c>
      <c r="E28" s="136"/>
      <c r="F28" s="30"/>
      <c r="G28" s="64">
        <f>'Option 1'!$C$4</f>
        <v>9.7903358112333763E-2</v>
      </c>
      <c r="H28" s="64">
        <f>'Option 1'!$C$5</f>
        <v>0.15685150496123798</v>
      </c>
      <c r="I28" s="64">
        <f>'Option 1'!$C$6</f>
        <v>0.19828853509233876</v>
      </c>
      <c r="J28" s="64">
        <f>'Option 1'!C7</f>
        <v>0.23953990604046252</v>
      </c>
      <c r="K28" s="65"/>
    </row>
    <row r="29" spans="2:11" ht="27.75" customHeight="1" x14ac:dyDescent="0.3">
      <c r="B29" s="30">
        <v>2</v>
      </c>
      <c r="C29" s="136"/>
      <c r="D29" s="30"/>
      <c r="E29" s="136"/>
      <c r="F29" s="30"/>
      <c r="G29" s="137"/>
      <c r="H29" s="137"/>
      <c r="I29" s="137"/>
      <c r="J29" s="137"/>
      <c r="K29" s="65"/>
    </row>
    <row r="30" spans="2:1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D8:F8"/>
    <mergeCell ref="D9:F9"/>
    <mergeCell ref="D10:F10"/>
    <mergeCell ref="D11:F11"/>
    <mergeCell ref="B8:C8"/>
    <mergeCell ref="B9:C9"/>
    <mergeCell ref="B10:C10"/>
    <mergeCell ref="B11:C11"/>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76"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335</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336</v>
      </c>
      <c r="C9" s="177">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337</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205" t="s">
        <v>73</v>
      </c>
      <c r="C13" s="206"/>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7"/>
      <c r="C14" s="208"/>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9"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9"/>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9"/>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09"/>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9"/>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9"/>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9"/>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9"/>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9"/>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9"/>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8"/>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9"/>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80"/>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14" t="s">
        <v>11</v>
      </c>
      <c r="B7" s="60" t="s">
        <v>171</v>
      </c>
      <c r="C7" s="59"/>
      <c r="D7" s="60" t="s">
        <v>39</v>
      </c>
      <c r="E7" s="61">
        <f>-1*'Workings baseline'!E12</f>
        <v>-1.8699496965373139</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15"/>
      <c r="B8" s="60" t="s">
        <v>156</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15"/>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15"/>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15"/>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6"/>
      <c r="B12" s="119" t="s">
        <v>192</v>
      </c>
      <c r="C12" s="57"/>
      <c r="D12" s="120" t="s">
        <v>39</v>
      </c>
      <c r="E12" s="58">
        <f>SUM(E7:E11)</f>
        <v>-1.8699496965373139</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10" t="s">
        <v>258</v>
      </c>
      <c r="B13" s="9" t="s">
        <v>35</v>
      </c>
      <c r="D13" s="4" t="s">
        <v>39</v>
      </c>
      <c r="E13" s="34">
        <f>'Fixed data'!$G$6*E29/1000000</f>
        <v>-3.0801261199180644E-2</v>
      </c>
      <c r="F13" s="34">
        <f>'Fixed data'!$G$6*F29/1000000</f>
        <v>-3.0801261199180644E-2</v>
      </c>
      <c r="G13" s="34">
        <f>'Fixed data'!$G$6*G29/1000000</f>
        <v>-3.0801261199180644E-2</v>
      </c>
      <c r="H13" s="34">
        <f>'Fixed data'!$G$6*H29/1000000</f>
        <v>-3.0801261199180644E-2</v>
      </c>
      <c r="I13" s="34">
        <f>'Fixed data'!$G$6*I29/1000000</f>
        <v>-3.0801261199180644E-2</v>
      </c>
      <c r="J13" s="34">
        <f>'Fixed data'!$G$6*J29/1000000</f>
        <v>-3.0801261199180644E-2</v>
      </c>
      <c r="K13" s="34">
        <f>'Fixed data'!$G$6*K29/1000000</f>
        <v>-3.0801261199180644E-2</v>
      </c>
      <c r="L13" s="34">
        <f>'Fixed data'!$G$6*L29/1000000</f>
        <v>-3.0801261199180644E-2</v>
      </c>
      <c r="M13" s="34">
        <f>'Fixed data'!$G$6*M29/1000000</f>
        <v>-3.0801261199180644E-2</v>
      </c>
      <c r="N13" s="34">
        <f>'Fixed data'!$G$6*N29/1000000</f>
        <v>-3.0801261199180644E-2</v>
      </c>
      <c r="O13" s="34">
        <f>'Fixed data'!$G$6*O29/1000000</f>
        <v>-3.0801261199180644E-2</v>
      </c>
      <c r="P13" s="34">
        <f>'Fixed data'!$G$6*P29/1000000</f>
        <v>-3.0801261199180644E-2</v>
      </c>
      <c r="Q13" s="34">
        <f>'Fixed data'!$G$6*Q29/1000000</f>
        <v>-3.0801261199180644E-2</v>
      </c>
      <c r="R13" s="34">
        <f>'Fixed data'!$G$6*R29/1000000</f>
        <v>-3.0801261199180644E-2</v>
      </c>
      <c r="S13" s="34">
        <f>'Fixed data'!$G$6*S29/1000000</f>
        <v>-3.0801261199180644E-2</v>
      </c>
      <c r="T13" s="34">
        <f>'Fixed data'!$G$6*T29/1000000</f>
        <v>-3.0801261199180644E-2</v>
      </c>
      <c r="U13" s="34">
        <f>'Fixed data'!$G$6*U29/1000000</f>
        <v>-3.0801261199180644E-2</v>
      </c>
      <c r="V13" s="34">
        <f>'Fixed data'!$G$6*V29/1000000</f>
        <v>-3.0801261199180644E-2</v>
      </c>
      <c r="W13" s="34">
        <f>'Fixed data'!$G$6*W29/1000000</f>
        <v>-3.0801261199180644E-2</v>
      </c>
      <c r="X13" s="34">
        <f>'Fixed data'!$G$6*X29/1000000</f>
        <v>-3.0801261199180644E-2</v>
      </c>
      <c r="Y13" s="34">
        <f>'Fixed data'!$G$6*Y29/1000000</f>
        <v>-3.0801261199180644E-2</v>
      </c>
      <c r="Z13" s="34">
        <f>'Fixed data'!$G$6*Z29/1000000</f>
        <v>-3.0801261199180644E-2</v>
      </c>
      <c r="AA13" s="34">
        <f>'Fixed data'!$G$6*AA29/1000000</f>
        <v>-3.0801261199180644E-2</v>
      </c>
      <c r="AB13" s="34">
        <f>'Fixed data'!$G$6*AB29/1000000</f>
        <v>-3.0801261199180644E-2</v>
      </c>
      <c r="AC13" s="34">
        <f>'Fixed data'!$G$6*AC29/1000000</f>
        <v>-3.0801261199180644E-2</v>
      </c>
      <c r="AD13" s="34">
        <f>'Fixed data'!$G$6*AD29/1000000</f>
        <v>-3.0801261199180644E-2</v>
      </c>
      <c r="AE13" s="34">
        <f>'Fixed data'!$G$6*AE29/1000000</f>
        <v>-3.0801261199180644E-2</v>
      </c>
      <c r="AF13" s="34">
        <f>'Fixed data'!$G$6*AF29/1000000</f>
        <v>-3.0801261199180644E-2</v>
      </c>
      <c r="AG13" s="34">
        <f>'Fixed data'!$G$6*AG29/1000000</f>
        <v>-3.0801261199180644E-2</v>
      </c>
      <c r="AH13" s="34">
        <f>'Fixed data'!$G$6*AH29/1000000</f>
        <v>-3.0801261199180644E-2</v>
      </c>
      <c r="AI13" s="34">
        <f>'Fixed data'!$G$6*AI29/1000000</f>
        <v>-3.0801261199180644E-2</v>
      </c>
      <c r="AJ13" s="34">
        <f>'Fixed data'!$G$6*AJ29/1000000</f>
        <v>-3.0801261199180644E-2</v>
      </c>
      <c r="AK13" s="34">
        <f>'Fixed data'!$G$6*AK29/1000000</f>
        <v>-3.0801261199180644E-2</v>
      </c>
      <c r="AL13" s="34">
        <f>'Fixed data'!$G$6*AL29/1000000</f>
        <v>-3.0801261199180644E-2</v>
      </c>
      <c r="AM13" s="34">
        <f>'Fixed data'!$G$6*AM29/1000000</f>
        <v>-3.0801261199180644E-2</v>
      </c>
      <c r="AN13" s="34">
        <f>'Fixed data'!$G$6*AN29/1000000</f>
        <v>-3.0801261199180644E-2</v>
      </c>
      <c r="AO13" s="34">
        <f>'Fixed data'!$G$6*AO29/1000000</f>
        <v>-3.0801261199180644E-2</v>
      </c>
      <c r="AP13" s="34">
        <f>'Fixed data'!$G$6*AP29/1000000</f>
        <v>-3.0801261199180644E-2</v>
      </c>
      <c r="AQ13" s="34">
        <f>'Fixed data'!$G$6*AQ29/1000000</f>
        <v>-3.0801261199180644E-2</v>
      </c>
      <c r="AR13" s="34">
        <f>'Fixed data'!$G$6*AR29/1000000</f>
        <v>-3.0801261199180644E-2</v>
      </c>
      <c r="AS13" s="34">
        <f>'Fixed data'!$G$6*AS29/1000000</f>
        <v>-3.0801261199180644E-2</v>
      </c>
      <c r="AT13" s="34">
        <f>'Fixed data'!$G$6*AT29/1000000</f>
        <v>-3.0801261199180644E-2</v>
      </c>
      <c r="AU13" s="34">
        <f>'Fixed data'!$G$6*AU29/1000000</f>
        <v>-3.0801261199180644E-2</v>
      </c>
      <c r="AV13" s="34">
        <f>'Fixed data'!$G$6*AV29/1000000</f>
        <v>-3.0801261199180644E-2</v>
      </c>
      <c r="AW13" s="34">
        <f>'Fixed data'!$G$6*AW29/1000000</f>
        <v>-3.0801261199180644E-2</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11"/>
      <c r="B14" s="9" t="s">
        <v>197</v>
      </c>
      <c r="D14" s="4" t="s">
        <v>39</v>
      </c>
      <c r="E14" s="34">
        <f>E30*'Fixed data'!H$5/1000000</f>
        <v>-2.0950332464886056E-3</v>
      </c>
      <c r="F14" s="34">
        <f>F30*'Fixed data'!I$5/1000000</f>
        <v>-2.0245092997146128E-3</v>
      </c>
      <c r="G14" s="34">
        <f>G30*'Fixed data'!J$5/1000000</f>
        <v>-1.957918050324076E-3</v>
      </c>
      <c r="H14" s="34">
        <f>H30*'Fixed data'!K$5/1000000</f>
        <v>-1.9723003302684139E-3</v>
      </c>
      <c r="I14" s="34">
        <f>I30*'Fixed data'!L$5/1000000</f>
        <v>-1.9820169982737415E-3</v>
      </c>
      <c r="J14" s="34">
        <f>J30*'Fixed data'!M$5/1000000</f>
        <v>-1.9900879146050143E-3</v>
      </c>
      <c r="K14" s="34">
        <f>K30*'Fixed data'!N$5/1000000</f>
        <v>-4.0216019396300037E-3</v>
      </c>
      <c r="L14" s="34">
        <f>L30*'Fixed data'!O$5/1000000</f>
        <v>-5.9044478708157339E-3</v>
      </c>
      <c r="M14" s="34">
        <f>M30*'Fixed data'!P$5/1000000</f>
        <v>-7.6443611496526094E-3</v>
      </c>
      <c r="N14" s="34">
        <f>N30*'Fixed data'!Q$5/1000000</f>
        <v>-9.2358091873432253E-3</v>
      </c>
      <c r="O14" s="34">
        <f>O30*'Fixed data'!R$5/1000000</f>
        <v>-1.0684121719991989E-2</v>
      </c>
      <c r="P14" s="34">
        <f>P30*'Fixed data'!S$5/1000000</f>
        <v>-1.1986583166373445E-2</v>
      </c>
      <c r="Q14" s="34">
        <f>Q30*'Fixed data'!T$5/1000000</f>
        <v>-1.314088365064814E-2</v>
      </c>
      <c r="R14" s="34">
        <f>R30*'Fixed data'!U$5/1000000</f>
        <v>-1.4151744350841482E-2</v>
      </c>
      <c r="S14" s="34">
        <f>S30*'Fixed data'!V$5/1000000</f>
        <v>-1.5014646941621067E-2</v>
      </c>
      <c r="T14" s="34">
        <f>T30*'Fixed data'!W$5/1000000</f>
        <v>-1.8609476416328059E-2</v>
      </c>
      <c r="U14" s="34">
        <f>U30*'Fixed data'!X$5/1000000</f>
        <v>-1.9195260113348669E-2</v>
      </c>
      <c r="V14" s="34">
        <f>V30*'Fixed data'!Y$5/1000000</f>
        <v>-1.9618382478105132E-2</v>
      </c>
      <c r="W14" s="34">
        <f>W30*'Fixed data'!Z$5/1000000</f>
        <v>-1.987884351059746E-2</v>
      </c>
      <c r="X14" s="34">
        <f>X30*'Fixed data'!AA$5/1000000</f>
        <v>-1.9976643210825651E-2</v>
      </c>
      <c r="Y14" s="34">
        <f>Y30*'Fixed data'!AB$5/1000000</f>
        <v>-1.9911781578789704E-2</v>
      </c>
      <c r="Z14" s="34">
        <f>Z30*'Fixed data'!AC$5/1000000</f>
        <v>-1.9524223991607585E-2</v>
      </c>
      <c r="AA14" s="34">
        <f>AA30*'Fixed data'!AD$5/1000000</f>
        <v>-1.9145658361633653E-2</v>
      </c>
      <c r="AB14" s="34">
        <f>AB30*'Fixed data'!AE$5/1000000</f>
        <v>-1.8604431399395584E-2</v>
      </c>
      <c r="AC14" s="34">
        <f>AC30*'Fixed data'!AF$5/1000000</f>
        <v>-1.7900543104893377E-2</v>
      </c>
      <c r="AD14" s="34">
        <f>AD30*'Fixed data'!AG$5/1000000</f>
        <v>-1.7033993478127032E-2</v>
      </c>
      <c r="AE14" s="34">
        <f>AE30*'Fixed data'!AH$5/1000000</f>
        <v>-1.6004782519096546E-2</v>
      </c>
      <c r="AF14" s="34">
        <f>AF30*'Fixed data'!AI$5/1000000</f>
        <v>-1.4812910227801922E-2</v>
      </c>
      <c r="AG14" s="34">
        <f>AG30*'Fixed data'!AJ$5/1000000</f>
        <v>-1.3458376604243158E-2</v>
      </c>
      <c r="AH14" s="34">
        <f>AH30*'Fixed data'!AK$5/1000000</f>
        <v>-1.1941181648420259E-2</v>
      </c>
      <c r="AI14" s="34">
        <f>AI30*'Fixed data'!AL$5/1000000</f>
        <v>-1.020585873676385E-2</v>
      </c>
      <c r="AJ14" s="34">
        <f>AJ30*'Fixed data'!AM$5/1000000</f>
        <v>-8.3749597830029675E-3</v>
      </c>
      <c r="AK14" s="34">
        <f>AK30*'Fixed data'!AN$5/1000000</f>
        <v>-6.381399496977946E-3</v>
      </c>
      <c r="AL14" s="34">
        <f>AL30*'Fixed data'!AO$5/1000000</f>
        <v>-4.2251778786887868E-3</v>
      </c>
      <c r="AM14" s="34">
        <f>AM30*'Fixed data'!AP$5/1000000</f>
        <v>-1.9062949281354875E-3</v>
      </c>
      <c r="AN14" s="34">
        <f>AN30*'Fixed data'!AQ$5/1000000</f>
        <v>-1.9782305858010393E-3</v>
      </c>
      <c r="AO14" s="34">
        <f>AO30*'Fixed data'!AR$5/1000000</f>
        <v>-2.0411742862583449E-3</v>
      </c>
      <c r="AP14" s="34">
        <f>AP30*'Fixed data'!AS$5/1000000</f>
        <v>-2.1041179867156506E-3</v>
      </c>
      <c r="AQ14" s="34">
        <f>AQ30*'Fixed data'!AT$5/1000000</f>
        <v>-2.1670616871729566E-3</v>
      </c>
      <c r="AR14" s="34">
        <f>AR30*'Fixed data'!AU$5/1000000</f>
        <v>-2.2300053876302623E-3</v>
      </c>
      <c r="AS14" s="34">
        <f>AS30*'Fixed data'!AV$5/1000000</f>
        <v>-2.3019410452957546E-3</v>
      </c>
      <c r="AT14" s="34">
        <f>AT30*'Fixed data'!AW$5/1000000</f>
        <v>-2.355892788544874E-3</v>
      </c>
      <c r="AU14" s="34">
        <f>AU30*'Fixed data'!AX$5/1000000</f>
        <v>-2.4188364890021801E-3</v>
      </c>
      <c r="AV14" s="34">
        <f>AV30*'Fixed data'!AY$5/1000000</f>
        <v>-2.4817801894594857E-3</v>
      </c>
      <c r="AW14" s="34">
        <f>AW30*'Fixed data'!AZ$5/1000000</f>
        <v>-2.5357319327086046E-3</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11"/>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11"/>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11"/>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11"/>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11"/>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11"/>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11"/>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11"/>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11"/>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12"/>
      <c r="B24" s="13" t="s">
        <v>97</v>
      </c>
      <c r="C24" s="13"/>
      <c r="D24" s="13" t="s">
        <v>39</v>
      </c>
      <c r="E24" s="52">
        <f>SUM(E13:E23)</f>
        <v>-3.2896294445669251E-2</v>
      </c>
      <c r="F24" s="52">
        <f t="shared" ref="F24:BD24" si="1">SUM(F13:F23)</f>
        <v>-3.2825770498895256E-2</v>
      </c>
      <c r="G24" s="52">
        <f t="shared" si="1"/>
        <v>-3.2759179249504722E-2</v>
      </c>
      <c r="H24" s="52">
        <f t="shared" si="1"/>
        <v>-3.2773561529449061E-2</v>
      </c>
      <c r="I24" s="52">
        <f t="shared" si="1"/>
        <v>-3.2783278197454385E-2</v>
      </c>
      <c r="J24" s="52">
        <f t="shared" si="1"/>
        <v>-3.2791349113785659E-2</v>
      </c>
      <c r="K24" s="52">
        <f t="shared" si="1"/>
        <v>-3.4822863138810646E-2</v>
      </c>
      <c r="L24" s="52">
        <f t="shared" si="1"/>
        <v>-3.670570906999638E-2</v>
      </c>
      <c r="M24" s="52">
        <f t="shared" si="1"/>
        <v>-3.8445622348833253E-2</v>
      </c>
      <c r="N24" s="52">
        <f t="shared" si="1"/>
        <v>-4.0037070386523869E-2</v>
      </c>
      <c r="O24" s="52">
        <f t="shared" si="1"/>
        <v>-4.1485382919172635E-2</v>
      </c>
      <c r="P24" s="52">
        <f t="shared" si="1"/>
        <v>-4.2787844365554092E-2</v>
      </c>
      <c r="Q24" s="52">
        <f t="shared" si="1"/>
        <v>-4.3942144849828786E-2</v>
      </c>
      <c r="R24" s="52">
        <f t="shared" si="1"/>
        <v>-4.4953005550022129E-2</v>
      </c>
      <c r="S24" s="52">
        <f t="shared" si="1"/>
        <v>-4.5815908140801713E-2</v>
      </c>
      <c r="T24" s="52">
        <f t="shared" si="1"/>
        <v>-4.9410737615508703E-2</v>
      </c>
      <c r="U24" s="52">
        <f t="shared" si="1"/>
        <v>-4.999652131252931E-2</v>
      </c>
      <c r="V24" s="52">
        <f t="shared" si="1"/>
        <v>-5.0419643677285776E-2</v>
      </c>
      <c r="W24" s="52">
        <f t="shared" si="1"/>
        <v>-5.0680104709778101E-2</v>
      </c>
      <c r="X24" s="52">
        <f t="shared" si="1"/>
        <v>-5.0777904410006292E-2</v>
      </c>
      <c r="Y24" s="52">
        <f t="shared" si="1"/>
        <v>-5.0713042777970348E-2</v>
      </c>
      <c r="Z24" s="52">
        <f t="shared" si="1"/>
        <v>-5.0325485190788229E-2</v>
      </c>
      <c r="AA24" s="52">
        <f t="shared" si="1"/>
        <v>-4.9946919560814297E-2</v>
      </c>
      <c r="AB24" s="52">
        <f t="shared" si="1"/>
        <v>-4.9405692598576231E-2</v>
      </c>
      <c r="AC24" s="52">
        <f t="shared" si="1"/>
        <v>-4.8701804304074017E-2</v>
      </c>
      <c r="AD24" s="52">
        <f t="shared" si="1"/>
        <v>-4.7835254677307676E-2</v>
      </c>
      <c r="AE24" s="52">
        <f t="shared" si="1"/>
        <v>-4.6806043718277193E-2</v>
      </c>
      <c r="AF24" s="52">
        <f t="shared" si="1"/>
        <v>-4.5614171426982569E-2</v>
      </c>
      <c r="AG24" s="52">
        <f t="shared" si="1"/>
        <v>-4.4259637803423804E-2</v>
      </c>
      <c r="AH24" s="52">
        <f t="shared" si="1"/>
        <v>-4.2742442847600905E-2</v>
      </c>
      <c r="AI24" s="52">
        <f t="shared" si="1"/>
        <v>-4.1007119935944497E-2</v>
      </c>
      <c r="AJ24" s="52">
        <f t="shared" si="1"/>
        <v>-3.917622098218361E-2</v>
      </c>
      <c r="AK24" s="52">
        <f t="shared" si="1"/>
        <v>-3.7182660696158588E-2</v>
      </c>
      <c r="AL24" s="52">
        <f t="shared" si="1"/>
        <v>-3.5026439077869433E-2</v>
      </c>
      <c r="AM24" s="52">
        <f t="shared" si="1"/>
        <v>-3.2707556127316129E-2</v>
      </c>
      <c r="AN24" s="52">
        <f t="shared" si="1"/>
        <v>-3.2779491784981685E-2</v>
      </c>
      <c r="AO24" s="52">
        <f t="shared" si="1"/>
        <v>-3.2842435485438991E-2</v>
      </c>
      <c r="AP24" s="52">
        <f t="shared" si="1"/>
        <v>-3.2905379185896297E-2</v>
      </c>
      <c r="AQ24" s="52">
        <f t="shared" si="1"/>
        <v>-3.2968322886353603E-2</v>
      </c>
      <c r="AR24" s="52">
        <f t="shared" si="1"/>
        <v>-3.3031266586810909E-2</v>
      </c>
      <c r="AS24" s="52">
        <f t="shared" si="1"/>
        <v>-3.3103202244476396E-2</v>
      </c>
      <c r="AT24" s="52">
        <f t="shared" si="1"/>
        <v>-3.3157153987725521E-2</v>
      </c>
      <c r="AU24" s="52">
        <f t="shared" si="1"/>
        <v>-3.3220097688182827E-2</v>
      </c>
      <c r="AV24" s="52">
        <f t="shared" si="1"/>
        <v>-3.3283041388640133E-2</v>
      </c>
      <c r="AW24" s="52">
        <f t="shared" si="1"/>
        <v>-3.3336993131889252E-2</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13" t="s">
        <v>257</v>
      </c>
      <c r="B29" s="4" t="s">
        <v>205</v>
      </c>
      <c r="D29" s="4" t="s">
        <v>85</v>
      </c>
      <c r="E29" s="43">
        <f>-1*'Workings baseline'!E11</f>
        <v>-832.30959792543047</v>
      </c>
      <c r="F29" s="140">
        <f>-1*'Workings baseline'!F11</f>
        <v>-832.30959792543047</v>
      </c>
      <c r="G29" s="140">
        <f>-1*'Workings baseline'!G11</f>
        <v>-832.30959792543047</v>
      </c>
      <c r="H29" s="140">
        <f>-1*'Workings baseline'!H11</f>
        <v>-832.30959792543047</v>
      </c>
      <c r="I29" s="140">
        <f>-1*'Workings baseline'!I11</f>
        <v>-832.30959792543047</v>
      </c>
      <c r="J29" s="140">
        <f>-1*'Workings baseline'!J11</f>
        <v>-832.30959792543047</v>
      </c>
      <c r="K29" s="140">
        <f>-1*'Workings baseline'!K11</f>
        <v>-832.30959792543047</v>
      </c>
      <c r="L29" s="140">
        <f>-1*'Workings baseline'!L11</f>
        <v>-832.30959792543047</v>
      </c>
      <c r="M29" s="140">
        <f>-1*'Workings baseline'!M11</f>
        <v>-832.30959792543047</v>
      </c>
      <c r="N29" s="140">
        <f>-1*'Workings baseline'!N11</f>
        <v>-832.30959792543047</v>
      </c>
      <c r="O29" s="140">
        <f>-1*'Workings baseline'!O11</f>
        <v>-832.30959792543047</v>
      </c>
      <c r="P29" s="140">
        <f>-1*'Workings baseline'!P11</f>
        <v>-832.30959792543047</v>
      </c>
      <c r="Q29" s="140">
        <f>-1*'Workings baseline'!Q11</f>
        <v>-832.30959792543047</v>
      </c>
      <c r="R29" s="140">
        <f>-1*'Workings baseline'!R11</f>
        <v>-832.30959792543047</v>
      </c>
      <c r="S29" s="140">
        <f>-1*'Workings baseline'!S11</f>
        <v>-832.30959792543047</v>
      </c>
      <c r="T29" s="140">
        <f>-1*'Workings baseline'!T11</f>
        <v>-832.30959792543047</v>
      </c>
      <c r="U29" s="140">
        <f>-1*'Workings baseline'!U11</f>
        <v>-832.30959792543047</v>
      </c>
      <c r="V29" s="140">
        <f>-1*'Workings baseline'!V11</f>
        <v>-832.30959792543047</v>
      </c>
      <c r="W29" s="140">
        <f>-1*'Workings baseline'!W11</f>
        <v>-832.30959792543047</v>
      </c>
      <c r="X29" s="140">
        <f>-1*'Workings baseline'!X11</f>
        <v>-832.30959792543047</v>
      </c>
      <c r="Y29" s="140">
        <f>-1*'Workings baseline'!Y11</f>
        <v>-832.30959792543047</v>
      </c>
      <c r="Z29" s="140">
        <f>-1*'Workings baseline'!Z11</f>
        <v>-832.30959792543047</v>
      </c>
      <c r="AA29" s="140">
        <f>-1*'Workings baseline'!AA11</f>
        <v>-832.30959792543047</v>
      </c>
      <c r="AB29" s="140">
        <f>-1*'Workings baseline'!AB11</f>
        <v>-832.30959792543047</v>
      </c>
      <c r="AC29" s="140">
        <f>-1*'Workings baseline'!AC11</f>
        <v>-832.30959792543047</v>
      </c>
      <c r="AD29" s="140">
        <f>-1*'Workings baseline'!AD11</f>
        <v>-832.30959792543047</v>
      </c>
      <c r="AE29" s="140">
        <f>-1*'Workings baseline'!AE11</f>
        <v>-832.30959792543047</v>
      </c>
      <c r="AF29" s="140">
        <f>-1*'Workings baseline'!AF11</f>
        <v>-832.30959792543047</v>
      </c>
      <c r="AG29" s="140">
        <f>-1*'Workings baseline'!AG11</f>
        <v>-832.30959792543047</v>
      </c>
      <c r="AH29" s="140">
        <f>-1*'Workings baseline'!AH11</f>
        <v>-832.30959792543047</v>
      </c>
      <c r="AI29" s="140">
        <f>-1*'Workings baseline'!AI11</f>
        <v>-832.30959792543047</v>
      </c>
      <c r="AJ29" s="140">
        <f>-1*'Workings baseline'!AJ11</f>
        <v>-832.30959792543047</v>
      </c>
      <c r="AK29" s="140">
        <f>-1*'Workings baseline'!AK11</f>
        <v>-832.30959792543047</v>
      </c>
      <c r="AL29" s="140">
        <f>-1*'Workings baseline'!AL11</f>
        <v>-832.30959792543047</v>
      </c>
      <c r="AM29" s="140">
        <f>-1*'Workings baseline'!AM11</f>
        <v>-832.30959792543047</v>
      </c>
      <c r="AN29" s="140">
        <f>-1*'Workings baseline'!AN11</f>
        <v>-832.30959792543047</v>
      </c>
      <c r="AO29" s="140">
        <f>-1*'Workings baseline'!AO11</f>
        <v>-832.30959792543047</v>
      </c>
      <c r="AP29" s="140">
        <f>-1*'Workings baseline'!AP11</f>
        <v>-832.30959792543047</v>
      </c>
      <c r="AQ29" s="140">
        <f>-1*'Workings baseline'!AQ11</f>
        <v>-832.30959792543047</v>
      </c>
      <c r="AR29" s="140">
        <f>-1*'Workings baseline'!AR11</f>
        <v>-832.30959792543047</v>
      </c>
      <c r="AS29" s="140">
        <f>-1*'Workings baseline'!AS11</f>
        <v>-832.30959792543047</v>
      </c>
      <c r="AT29" s="140">
        <f>-1*'Workings baseline'!AT11</f>
        <v>-832.30959792543047</v>
      </c>
      <c r="AU29" s="140">
        <f>-1*'Workings baseline'!AU11</f>
        <v>-832.30959792543047</v>
      </c>
      <c r="AV29" s="140">
        <f>-1*'Workings baseline'!AV11</f>
        <v>-832.30959792543047</v>
      </c>
      <c r="AW29" s="140">
        <f>-1*'Workings baseline'!AW11</f>
        <v>-832.30959792543047</v>
      </c>
      <c r="AX29" s="43"/>
      <c r="AY29" s="43"/>
      <c r="AZ29" s="43"/>
      <c r="BA29" s="43"/>
      <c r="BB29" s="43"/>
      <c r="BC29" s="43"/>
      <c r="BD29" s="43"/>
    </row>
    <row r="30" spans="1:56" x14ac:dyDescent="0.3">
      <c r="A30" s="213"/>
      <c r="B30" s="4" t="s">
        <v>206</v>
      </c>
      <c r="D30" s="4" t="s">
        <v>87</v>
      </c>
      <c r="E30" s="34">
        <f>E29*'Fixed data'!H$12</f>
        <v>-373.97334853985444</v>
      </c>
      <c r="F30" s="34">
        <f>F29*'Fixed data'!I$12</f>
        <v>-363.21892934689561</v>
      </c>
      <c r="G30" s="34">
        <f>G29*'Fixed data'!J$12</f>
        <v>-352.46451015393677</v>
      </c>
      <c r="H30" s="34">
        <f>H29*'Fixed data'!K$12</f>
        <v>-341.71009096097794</v>
      </c>
      <c r="I30" s="34">
        <f>I29*'Fixed data'!L$12</f>
        <v>-330.9556717680191</v>
      </c>
      <c r="J30" s="34">
        <f>J29*'Fixed data'!M$12</f>
        <v>-320.20125257506027</v>
      </c>
      <c r="K30" s="34">
        <f>K29*'Fixed data'!N$12</f>
        <v>-309.44683338210143</v>
      </c>
      <c r="L30" s="34">
        <f>L29*'Fixed data'!O$12</f>
        <v>-298.6924141891426</v>
      </c>
      <c r="M30" s="34">
        <f>M29*'Fixed data'!P$12</f>
        <v>-287.93799499618376</v>
      </c>
      <c r="N30" s="34">
        <f>N29*'Fixed data'!Q$12</f>
        <v>-277.18357580322493</v>
      </c>
      <c r="O30" s="34">
        <f>O29*'Fixed data'!R$12</f>
        <v>-266.42915661026603</v>
      </c>
      <c r="P30" s="34">
        <f>P29*'Fixed data'!S$12</f>
        <v>-255.67473741730723</v>
      </c>
      <c r="Q30" s="34">
        <f>Q29*'Fixed data'!T$12</f>
        <v>-244.92031822434839</v>
      </c>
      <c r="R30" s="34">
        <f>R29*'Fixed data'!U$12</f>
        <v>-234.16589903138953</v>
      </c>
      <c r="S30" s="34">
        <f>S29*'Fixed data'!V$12</f>
        <v>-223.41147983843072</v>
      </c>
      <c r="T30" s="34">
        <f>T29*'Fixed data'!W$12</f>
        <v>-212.65706064547186</v>
      </c>
      <c r="U30" s="34">
        <f>U29*'Fixed data'!X$12</f>
        <v>-201.90264145251302</v>
      </c>
      <c r="V30" s="34">
        <f>V29*'Fixed data'!Y$12</f>
        <v>-191.14822225955419</v>
      </c>
      <c r="W30" s="34">
        <f>W29*'Fixed data'!Z$12</f>
        <v>-180.39380306659535</v>
      </c>
      <c r="X30" s="34">
        <f>X29*'Fixed data'!AA$12</f>
        <v>-169.63938387363652</v>
      </c>
      <c r="Y30" s="34">
        <f>Y29*'Fixed data'!AB$12</f>
        <v>-158.88496468067768</v>
      </c>
      <c r="Z30" s="34">
        <f>Z29*'Fixed data'!AC$12</f>
        <v>-148.13054548771882</v>
      </c>
      <c r="AA30" s="34">
        <f>AA29*'Fixed data'!AD$12</f>
        <v>-137.37612629475998</v>
      </c>
      <c r="AB30" s="34">
        <f>AB29*'Fixed data'!AE$12</f>
        <v>-126.62170710180116</v>
      </c>
      <c r="AC30" s="34">
        <f>AC29*'Fixed data'!AF$12</f>
        <v>-115.86728790884231</v>
      </c>
      <c r="AD30" s="34">
        <f>AD29*'Fixed data'!AG$12</f>
        <v>-105.11286871588349</v>
      </c>
      <c r="AE30" s="34">
        <f>AE29*'Fixed data'!AH$12</f>
        <v>-94.358449522924673</v>
      </c>
      <c r="AF30" s="34">
        <f>AF29*'Fixed data'!AI$12</f>
        <v>-83.604030329965838</v>
      </c>
      <c r="AG30" s="34">
        <f>AG29*'Fixed data'!AJ$12</f>
        <v>-72.849611137007003</v>
      </c>
      <c r="AH30" s="34">
        <f>AH29*'Fixed data'!AK$12</f>
        <v>-62.095191944048182</v>
      </c>
      <c r="AI30" s="34">
        <f>AI29*'Fixed data'!AL$12</f>
        <v>-51.340772751089354</v>
      </c>
      <c r="AJ30" s="34">
        <f>AJ29*'Fixed data'!AM$12</f>
        <v>-40.586353558130526</v>
      </c>
      <c r="AK30" s="34">
        <f>AK29*'Fixed data'!AN$12</f>
        <v>-29.831934365171698</v>
      </c>
      <c r="AL30" s="34">
        <f>AL29*'Fixed data'!AO$12</f>
        <v>-19.077515172212873</v>
      </c>
      <c r="AM30" s="34">
        <f>AM29*'Fixed data'!AP$12</f>
        <v>-8.3230959792540453</v>
      </c>
      <c r="AN30" s="34">
        <f>AN29*'Fixed data'!AQ$12</f>
        <v>-8.3230959792543047</v>
      </c>
      <c r="AO30" s="34">
        <f>AO29*'Fixed data'!AR$12</f>
        <v>-8.3230959792543047</v>
      </c>
      <c r="AP30" s="34">
        <f>AP29*'Fixed data'!AS$12</f>
        <v>-8.3230959792543047</v>
      </c>
      <c r="AQ30" s="34">
        <f>AQ29*'Fixed data'!AT$12</f>
        <v>-8.3230959792543047</v>
      </c>
      <c r="AR30" s="34">
        <f>AR29*'Fixed data'!AU$12</f>
        <v>-8.3230959792543047</v>
      </c>
      <c r="AS30" s="34">
        <f>AS29*'Fixed data'!AV$12</f>
        <v>-8.3230959792543047</v>
      </c>
      <c r="AT30" s="34">
        <f>AT29*'Fixed data'!AW$12</f>
        <v>-8.3230959792543047</v>
      </c>
      <c r="AU30" s="34">
        <f>AU29*'Fixed data'!AX$12</f>
        <v>-8.3230959792543047</v>
      </c>
      <c r="AV30" s="34">
        <f>AV29*'Fixed data'!AY$12</f>
        <v>-8.3230959792543047</v>
      </c>
      <c r="AW30" s="34">
        <f>AW29*'Fixed data'!AZ$12</f>
        <v>-8.3230959792543047</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13"/>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13"/>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13"/>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13"/>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13"/>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13"/>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5"/>
  <sheetViews>
    <sheetView workbookViewId="0">
      <selection activeCell="F22" sqref="F22"/>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3" spans="1:49" ht="15.75" thickBot="1" x14ac:dyDescent="0.3"/>
    <row r="4" spans="1:49" ht="17.25" x14ac:dyDescent="0.25">
      <c r="A4" s="217" t="s">
        <v>315</v>
      </c>
      <c r="B4" s="218"/>
      <c r="F4" s="147" t="s">
        <v>297</v>
      </c>
      <c r="G4" s="148">
        <v>0.53</v>
      </c>
      <c r="K4" s="143"/>
      <c r="L4" s="144" t="s">
        <v>299</v>
      </c>
    </row>
    <row r="5" spans="1:49" ht="15.75" thickBot="1" x14ac:dyDescent="0.3">
      <c r="A5" s="219"/>
      <c r="B5" s="220"/>
      <c r="F5" s="149" t="s">
        <v>296</v>
      </c>
      <c r="G5" s="150">
        <f>(L5*G4)+((1-L5)*G4^2)</f>
        <v>0.30581000000000003</v>
      </c>
      <c r="K5" s="145" t="s">
        <v>298</v>
      </c>
      <c r="L5" s="146">
        <v>0.1</v>
      </c>
    </row>
    <row r="6" spans="1:49" x14ac:dyDescent="0.25">
      <c r="A6" s="151" t="s">
        <v>308</v>
      </c>
      <c r="B6" s="168">
        <f>SUM(E10:AW10)</f>
        <v>18.053346046358705</v>
      </c>
      <c r="D6" s="141"/>
      <c r="G6" s="141"/>
      <c r="H6" s="141"/>
      <c r="I6" s="141"/>
      <c r="J6" s="141"/>
      <c r="K6" s="141"/>
    </row>
    <row r="7" spans="1:49" x14ac:dyDescent="0.25">
      <c r="A7" s="151" t="s">
        <v>311</v>
      </c>
      <c r="B7" s="167">
        <v>103.57912</v>
      </c>
    </row>
    <row r="8" spans="1:49" x14ac:dyDescent="0.25">
      <c r="A8" s="151" t="s">
        <v>309</v>
      </c>
      <c r="B8" s="152">
        <v>0.185</v>
      </c>
      <c r="E8" s="157" t="s">
        <v>300</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6.5" thickBot="1" x14ac:dyDescent="0.35">
      <c r="A9" s="153" t="s">
        <v>316</v>
      </c>
      <c r="B9" s="150">
        <f>(305^2*B8)*G5*8760/1000000</f>
        <v>46.102788690150007</v>
      </c>
      <c r="D9" s="154" t="s">
        <v>301</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x14ac:dyDescent="0.25">
      <c r="D10" s="154" t="s">
        <v>304</v>
      </c>
      <c r="E10" s="166">
        <v>18.053346046358705</v>
      </c>
      <c r="F10" s="142">
        <v>0</v>
      </c>
      <c r="G10" s="142">
        <v>0</v>
      </c>
      <c r="H10" s="142">
        <v>0</v>
      </c>
      <c r="I10" s="142">
        <v>0</v>
      </c>
      <c r="J10" s="142">
        <v>0</v>
      </c>
      <c r="K10" s="142">
        <v>0</v>
      </c>
      <c r="L10" s="142">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x14ac:dyDescent="0.25">
      <c r="D11" s="154" t="s">
        <v>35</v>
      </c>
      <c r="E11" s="164">
        <f>E10*B9</f>
        <v>832.30959792543047</v>
      </c>
      <c r="F11" s="164">
        <f>E11</f>
        <v>832.30959792543047</v>
      </c>
      <c r="G11" s="164">
        <f>F11</f>
        <v>832.30959792543047</v>
      </c>
      <c r="H11" s="164">
        <f t="shared" ref="H11:AW11" si="0">G11</f>
        <v>832.30959792543047</v>
      </c>
      <c r="I11" s="164">
        <f t="shared" si="0"/>
        <v>832.30959792543047</v>
      </c>
      <c r="J11" s="164">
        <f t="shared" si="0"/>
        <v>832.30959792543047</v>
      </c>
      <c r="K11" s="164">
        <f t="shared" si="0"/>
        <v>832.30959792543047</v>
      </c>
      <c r="L11" s="164">
        <f t="shared" si="0"/>
        <v>832.30959792543047</v>
      </c>
      <c r="M11" s="164">
        <f t="shared" si="0"/>
        <v>832.30959792543047</v>
      </c>
      <c r="N11" s="164">
        <f t="shared" si="0"/>
        <v>832.30959792543047</v>
      </c>
      <c r="O11" s="164">
        <f t="shared" si="0"/>
        <v>832.30959792543047</v>
      </c>
      <c r="P11" s="164">
        <f t="shared" si="0"/>
        <v>832.30959792543047</v>
      </c>
      <c r="Q11" s="164">
        <f t="shared" si="0"/>
        <v>832.30959792543047</v>
      </c>
      <c r="R11" s="164">
        <f t="shared" si="0"/>
        <v>832.30959792543047</v>
      </c>
      <c r="S11" s="164">
        <f t="shared" si="0"/>
        <v>832.30959792543047</v>
      </c>
      <c r="T11" s="164">
        <f t="shared" si="0"/>
        <v>832.30959792543047</v>
      </c>
      <c r="U11" s="164">
        <f t="shared" si="0"/>
        <v>832.30959792543047</v>
      </c>
      <c r="V11" s="164">
        <f t="shared" si="0"/>
        <v>832.30959792543047</v>
      </c>
      <c r="W11" s="164">
        <f t="shared" si="0"/>
        <v>832.30959792543047</v>
      </c>
      <c r="X11" s="164">
        <f t="shared" si="0"/>
        <v>832.30959792543047</v>
      </c>
      <c r="Y11" s="164">
        <f t="shared" si="0"/>
        <v>832.30959792543047</v>
      </c>
      <c r="Z11" s="164">
        <f t="shared" si="0"/>
        <v>832.30959792543047</v>
      </c>
      <c r="AA11" s="164">
        <f t="shared" si="0"/>
        <v>832.30959792543047</v>
      </c>
      <c r="AB11" s="164">
        <f t="shared" si="0"/>
        <v>832.30959792543047</v>
      </c>
      <c r="AC11" s="164">
        <f t="shared" si="0"/>
        <v>832.30959792543047</v>
      </c>
      <c r="AD11" s="164">
        <f t="shared" si="0"/>
        <v>832.30959792543047</v>
      </c>
      <c r="AE11" s="164">
        <f t="shared" si="0"/>
        <v>832.30959792543047</v>
      </c>
      <c r="AF11" s="164">
        <f t="shared" si="0"/>
        <v>832.30959792543047</v>
      </c>
      <c r="AG11" s="164">
        <f t="shared" si="0"/>
        <v>832.30959792543047</v>
      </c>
      <c r="AH11" s="164">
        <f t="shared" si="0"/>
        <v>832.30959792543047</v>
      </c>
      <c r="AI11" s="164">
        <f t="shared" si="0"/>
        <v>832.30959792543047</v>
      </c>
      <c r="AJ11" s="164">
        <f t="shared" si="0"/>
        <v>832.30959792543047</v>
      </c>
      <c r="AK11" s="164">
        <f t="shared" si="0"/>
        <v>832.30959792543047</v>
      </c>
      <c r="AL11" s="164">
        <f t="shared" si="0"/>
        <v>832.30959792543047</v>
      </c>
      <c r="AM11" s="164">
        <f t="shared" si="0"/>
        <v>832.30959792543047</v>
      </c>
      <c r="AN11" s="164">
        <f t="shared" si="0"/>
        <v>832.30959792543047</v>
      </c>
      <c r="AO11" s="164">
        <f t="shared" si="0"/>
        <v>832.30959792543047</v>
      </c>
      <c r="AP11" s="164">
        <f t="shared" si="0"/>
        <v>832.30959792543047</v>
      </c>
      <c r="AQ11" s="164">
        <f t="shared" si="0"/>
        <v>832.30959792543047</v>
      </c>
      <c r="AR11" s="164">
        <f t="shared" si="0"/>
        <v>832.30959792543047</v>
      </c>
      <c r="AS11" s="164">
        <f t="shared" si="0"/>
        <v>832.30959792543047</v>
      </c>
      <c r="AT11" s="164">
        <f t="shared" si="0"/>
        <v>832.30959792543047</v>
      </c>
      <c r="AU11" s="164">
        <f t="shared" si="0"/>
        <v>832.30959792543047</v>
      </c>
      <c r="AV11" s="164">
        <f t="shared" si="0"/>
        <v>832.30959792543047</v>
      </c>
      <c r="AW11" s="164">
        <f t="shared" si="0"/>
        <v>832.30959792543047</v>
      </c>
    </row>
    <row r="12" spans="1:49" x14ac:dyDescent="0.25">
      <c r="A12" s="141"/>
      <c r="D12" s="154" t="s">
        <v>303</v>
      </c>
      <c r="E12" s="142">
        <f>B7*E10/1000</f>
        <v>1.8699496965373139</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x14ac:dyDescent="0.25">
      <c r="A13" s="141"/>
    </row>
    <row r="14" spans="1:49" x14ac:dyDescent="0.25">
      <c r="A14" s="141" t="s">
        <v>319</v>
      </c>
    </row>
    <row r="15" spans="1:49" x14ac:dyDescent="0.25">
      <c r="A15" s="141" t="s">
        <v>310</v>
      </c>
    </row>
    <row r="16" spans="1:49" x14ac:dyDescent="0.25">
      <c r="A16" s="160" t="s">
        <v>338</v>
      </c>
    </row>
    <row r="22" spans="1:11" x14ac:dyDescent="0.25">
      <c r="A22" s="139"/>
      <c r="B22" s="141"/>
    </row>
    <row r="23" spans="1:11" x14ac:dyDescent="0.25">
      <c r="A23" s="139"/>
      <c r="B23" s="141"/>
      <c r="E23" s="141"/>
      <c r="F23" s="141"/>
      <c r="G23" s="141"/>
      <c r="H23" s="141"/>
      <c r="I23" s="141"/>
      <c r="J23" s="141"/>
      <c r="K23" s="141"/>
    </row>
    <row r="25" spans="1:11" x14ac:dyDescent="0.25">
      <c r="F25" s="141"/>
      <c r="G25" s="141"/>
      <c r="H25" s="141"/>
      <c r="I25" s="141"/>
      <c r="J25" s="141"/>
      <c r="K25" s="141"/>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ht="16.5" x14ac:dyDescent="0.3">
      <c r="A1" s="2"/>
      <c r="B1" s="3" t="s">
        <v>293</v>
      </c>
      <c r="C1" s="138" t="s">
        <v>314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9.7903358112333763E-2</v>
      </c>
      <c r="D4" s="9"/>
      <c r="E4" s="9"/>
      <c r="F4" s="86"/>
      <c r="G4" s="9"/>
      <c r="I4" s="40"/>
      <c r="T4" s="54"/>
      <c r="U4" s="17"/>
      <c r="AQ4" s="22"/>
      <c r="AR4" s="22"/>
      <c r="AS4" s="22"/>
      <c r="AT4" s="22"/>
      <c r="AU4" s="22"/>
      <c r="AV4" s="22"/>
      <c r="AW4" s="22"/>
      <c r="AX4" s="22"/>
      <c r="AY4" s="22"/>
      <c r="AZ4" s="22"/>
      <c r="BA4" s="22"/>
      <c r="BB4" s="22"/>
      <c r="BC4" s="22"/>
      <c r="BD4" s="22"/>
    </row>
    <row r="5" spans="1:56" x14ac:dyDescent="0.3">
      <c r="B5" s="47">
        <v>24</v>
      </c>
      <c r="C5" s="44">
        <f>INDEX($E$81:$BD$81,1,$C$9+$B5-1)</f>
        <v>0.15685150496123798</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0.19828853509233876</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0.23953990604046252</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4" t="s">
        <v>11</v>
      </c>
      <c r="B13" s="60" t="s">
        <v>156</v>
      </c>
      <c r="C13" s="59"/>
      <c r="D13" s="60" t="s">
        <v>39</v>
      </c>
      <c r="E13" s="61">
        <f>-1*'Workings 1'!E12</f>
        <v>-5.4897578191057228E-2</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x14ac:dyDescent="0.3">
      <c r="A14" s="215"/>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15"/>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15"/>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15"/>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6"/>
      <c r="B18" s="119" t="s">
        <v>192</v>
      </c>
      <c r="C18" s="125"/>
      <c r="D18" s="120" t="s">
        <v>39</v>
      </c>
      <c r="E18" s="58">
        <f>SUM(E13:E17)</f>
        <v>-5.4897578191057228E-2</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21"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21"/>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21"/>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21"/>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21"/>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21"/>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22"/>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-5.4897578191057228E-2</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-3.7330353169918916E-2</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-1.7567225021138312E-2</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x14ac:dyDescent="0.35">
      <c r="A30" s="110"/>
      <c r="B30" s="9" t="s">
        <v>1</v>
      </c>
      <c r="C30" s="11" t="s">
        <v>51</v>
      </c>
      <c r="D30" s="9" t="s">
        <v>39</v>
      </c>
      <c r="F30" s="34">
        <f>$E$28/'Fixed data'!$C$7</f>
        <v>-8.2956340377597594E-4</v>
      </c>
      <c r="G30" s="34">
        <f>$E$28/'Fixed data'!$C$7</f>
        <v>-8.2956340377597594E-4</v>
      </c>
      <c r="H30" s="34">
        <f>$E$28/'Fixed data'!$C$7</f>
        <v>-8.2956340377597594E-4</v>
      </c>
      <c r="I30" s="34">
        <f>$E$28/'Fixed data'!$C$7</f>
        <v>-8.2956340377597594E-4</v>
      </c>
      <c r="J30" s="34">
        <f>$E$28/'Fixed data'!$C$7</f>
        <v>-8.2956340377597594E-4</v>
      </c>
      <c r="K30" s="34">
        <f>$E$28/'Fixed data'!$C$7</f>
        <v>-8.2956340377597594E-4</v>
      </c>
      <c r="L30" s="34">
        <f>$E$28/'Fixed data'!$C$7</f>
        <v>-8.2956340377597594E-4</v>
      </c>
      <c r="M30" s="34">
        <f>$E$28/'Fixed data'!$C$7</f>
        <v>-8.2956340377597594E-4</v>
      </c>
      <c r="N30" s="34">
        <f>$E$28/'Fixed data'!$C$7</f>
        <v>-8.2956340377597594E-4</v>
      </c>
      <c r="O30" s="34">
        <f>$E$28/'Fixed data'!$C$7</f>
        <v>-8.2956340377597594E-4</v>
      </c>
      <c r="P30" s="34">
        <f>$E$28/'Fixed data'!$C$7</f>
        <v>-8.2956340377597594E-4</v>
      </c>
      <c r="Q30" s="34">
        <f>$E$28/'Fixed data'!$C$7</f>
        <v>-8.2956340377597594E-4</v>
      </c>
      <c r="R30" s="34">
        <f>$E$28/'Fixed data'!$C$7</f>
        <v>-8.2956340377597594E-4</v>
      </c>
      <c r="S30" s="34">
        <f>$E$28/'Fixed data'!$C$7</f>
        <v>-8.2956340377597594E-4</v>
      </c>
      <c r="T30" s="34">
        <f>$E$28/'Fixed data'!$C$7</f>
        <v>-8.2956340377597594E-4</v>
      </c>
      <c r="U30" s="34">
        <f>$E$28/'Fixed data'!$C$7</f>
        <v>-8.2956340377597594E-4</v>
      </c>
      <c r="V30" s="34">
        <f>$E$28/'Fixed data'!$C$7</f>
        <v>-8.2956340377597594E-4</v>
      </c>
      <c r="W30" s="34">
        <f>$E$28/'Fixed data'!$C$7</f>
        <v>-8.2956340377597594E-4</v>
      </c>
      <c r="X30" s="34">
        <f>$E$28/'Fixed data'!$C$7</f>
        <v>-8.2956340377597594E-4</v>
      </c>
      <c r="Y30" s="34">
        <f>$E$28/'Fixed data'!$C$7</f>
        <v>-8.2956340377597594E-4</v>
      </c>
      <c r="Z30" s="34">
        <f>$E$28/'Fixed data'!$C$7</f>
        <v>-8.2956340377597594E-4</v>
      </c>
      <c r="AA30" s="34">
        <f>$E$28/'Fixed data'!$C$7</f>
        <v>-8.2956340377597594E-4</v>
      </c>
      <c r="AB30" s="34">
        <f>$E$28/'Fixed data'!$C$7</f>
        <v>-8.2956340377597594E-4</v>
      </c>
      <c r="AC30" s="34">
        <f>$E$28/'Fixed data'!$C$7</f>
        <v>-8.2956340377597594E-4</v>
      </c>
      <c r="AD30" s="34">
        <f>$E$28/'Fixed data'!$C$7</f>
        <v>-8.2956340377597594E-4</v>
      </c>
      <c r="AE30" s="34">
        <f>$E$28/'Fixed data'!$C$7</f>
        <v>-8.2956340377597594E-4</v>
      </c>
      <c r="AF30" s="34">
        <f>$E$28/'Fixed data'!$C$7</f>
        <v>-8.2956340377597594E-4</v>
      </c>
      <c r="AG30" s="34">
        <f>$E$28/'Fixed data'!$C$7</f>
        <v>-8.2956340377597594E-4</v>
      </c>
      <c r="AH30" s="34">
        <f>$E$28/'Fixed data'!$C$7</f>
        <v>-8.2956340377597594E-4</v>
      </c>
      <c r="AI30" s="34">
        <f>$E$28/'Fixed data'!$C$7</f>
        <v>-8.2956340377597594E-4</v>
      </c>
      <c r="AJ30" s="34">
        <f>$E$28/'Fixed data'!$C$7</f>
        <v>-8.2956340377597594E-4</v>
      </c>
      <c r="AK30" s="34">
        <f>$E$28/'Fixed data'!$C$7</f>
        <v>-8.2956340377597594E-4</v>
      </c>
      <c r="AL30" s="34">
        <f>$E$28/'Fixed data'!$C$7</f>
        <v>-8.2956340377597594E-4</v>
      </c>
      <c r="AM30" s="34">
        <f>$E$28/'Fixed data'!$C$7</f>
        <v>-8.2956340377597594E-4</v>
      </c>
      <c r="AN30" s="34">
        <f>$E$28/'Fixed data'!$C$7</f>
        <v>-8.2956340377597594E-4</v>
      </c>
      <c r="AO30" s="34">
        <f>$E$28/'Fixed data'!$C$7</f>
        <v>-8.2956340377597594E-4</v>
      </c>
      <c r="AP30" s="34">
        <f>$E$28/'Fixed data'!$C$7</f>
        <v>-8.2956340377597594E-4</v>
      </c>
      <c r="AQ30" s="34">
        <f>$E$28/'Fixed data'!$C$7</f>
        <v>-8.2956340377597594E-4</v>
      </c>
      <c r="AR30" s="34">
        <f>$E$28/'Fixed data'!$C$7</f>
        <v>-8.2956340377597594E-4</v>
      </c>
      <c r="AS30" s="34">
        <f>$E$28/'Fixed data'!$C$7</f>
        <v>-8.2956340377597594E-4</v>
      </c>
      <c r="AT30" s="34">
        <f>$E$28/'Fixed data'!$C$7</f>
        <v>-8.2956340377597594E-4</v>
      </c>
      <c r="AU30" s="34">
        <f>$E$28/'Fixed data'!$C$7</f>
        <v>-8.2956340377597594E-4</v>
      </c>
      <c r="AV30" s="34">
        <f>$E$28/'Fixed data'!$C$7</f>
        <v>-8.2956340377597594E-4</v>
      </c>
      <c r="AW30" s="34">
        <f>$E$28/'Fixed data'!$C$7</f>
        <v>-8.2956340377597594E-4</v>
      </c>
      <c r="AX30" s="34">
        <f>$E$28/'Fixed data'!$C$7</f>
        <v>-8.2956340377597594E-4</v>
      </c>
      <c r="AY30" s="34"/>
      <c r="AZ30" s="34"/>
      <c r="BA30" s="34"/>
      <c r="BB30" s="34"/>
      <c r="BC30" s="34"/>
      <c r="BD30" s="34"/>
    </row>
    <row r="31" spans="1:56" ht="16.5" hidden="1" customHeight="1" outlineLevel="1"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hidden="1" customHeight="1" outlineLevel="1"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x14ac:dyDescent="0.35">
      <c r="A60" s="110"/>
      <c r="B60" s="9" t="s">
        <v>7</v>
      </c>
      <c r="C60" s="9" t="s">
        <v>59</v>
      </c>
      <c r="D60" s="9" t="s">
        <v>39</v>
      </c>
      <c r="E60" s="34">
        <f>SUM(E30:E59)</f>
        <v>0</v>
      </c>
      <c r="F60" s="34">
        <f t="shared" ref="F60:BD60" si="5">SUM(F30:F59)</f>
        <v>-8.2956340377597594E-4</v>
      </c>
      <c r="G60" s="34">
        <f t="shared" si="5"/>
        <v>-8.2956340377597594E-4</v>
      </c>
      <c r="H60" s="34">
        <f t="shared" si="5"/>
        <v>-8.2956340377597594E-4</v>
      </c>
      <c r="I60" s="34">
        <f t="shared" si="5"/>
        <v>-8.2956340377597594E-4</v>
      </c>
      <c r="J60" s="34">
        <f t="shared" si="5"/>
        <v>-8.2956340377597594E-4</v>
      </c>
      <c r="K60" s="34">
        <f t="shared" si="5"/>
        <v>-8.2956340377597594E-4</v>
      </c>
      <c r="L60" s="34">
        <f t="shared" si="5"/>
        <v>-8.2956340377597594E-4</v>
      </c>
      <c r="M60" s="34">
        <f t="shared" si="5"/>
        <v>-8.2956340377597594E-4</v>
      </c>
      <c r="N60" s="34">
        <f t="shared" si="5"/>
        <v>-8.2956340377597594E-4</v>
      </c>
      <c r="O60" s="34">
        <f t="shared" si="5"/>
        <v>-8.2956340377597594E-4</v>
      </c>
      <c r="P60" s="34">
        <f t="shared" si="5"/>
        <v>-8.2956340377597594E-4</v>
      </c>
      <c r="Q60" s="34">
        <f t="shared" si="5"/>
        <v>-8.2956340377597594E-4</v>
      </c>
      <c r="R60" s="34">
        <f t="shared" si="5"/>
        <v>-8.2956340377597594E-4</v>
      </c>
      <c r="S60" s="34">
        <f t="shared" si="5"/>
        <v>-8.2956340377597594E-4</v>
      </c>
      <c r="T60" s="34">
        <f t="shared" si="5"/>
        <v>-8.2956340377597594E-4</v>
      </c>
      <c r="U60" s="34">
        <f t="shared" si="5"/>
        <v>-8.2956340377597594E-4</v>
      </c>
      <c r="V60" s="34">
        <f t="shared" si="5"/>
        <v>-8.2956340377597594E-4</v>
      </c>
      <c r="W60" s="34">
        <f t="shared" si="5"/>
        <v>-8.2956340377597594E-4</v>
      </c>
      <c r="X60" s="34">
        <f t="shared" si="5"/>
        <v>-8.2956340377597594E-4</v>
      </c>
      <c r="Y60" s="34">
        <f t="shared" si="5"/>
        <v>-8.2956340377597594E-4</v>
      </c>
      <c r="Z60" s="34">
        <f t="shared" si="5"/>
        <v>-8.2956340377597594E-4</v>
      </c>
      <c r="AA60" s="34">
        <f t="shared" si="5"/>
        <v>-8.2956340377597594E-4</v>
      </c>
      <c r="AB60" s="34">
        <f t="shared" si="5"/>
        <v>-8.2956340377597594E-4</v>
      </c>
      <c r="AC60" s="34">
        <f t="shared" si="5"/>
        <v>-8.2956340377597594E-4</v>
      </c>
      <c r="AD60" s="34">
        <f t="shared" si="5"/>
        <v>-8.2956340377597594E-4</v>
      </c>
      <c r="AE60" s="34">
        <f t="shared" si="5"/>
        <v>-8.2956340377597594E-4</v>
      </c>
      <c r="AF60" s="34">
        <f t="shared" si="5"/>
        <v>-8.2956340377597594E-4</v>
      </c>
      <c r="AG60" s="34">
        <f t="shared" si="5"/>
        <v>-8.2956340377597594E-4</v>
      </c>
      <c r="AH60" s="34">
        <f t="shared" si="5"/>
        <v>-8.2956340377597594E-4</v>
      </c>
      <c r="AI60" s="34">
        <f t="shared" si="5"/>
        <v>-8.2956340377597594E-4</v>
      </c>
      <c r="AJ60" s="34">
        <f t="shared" si="5"/>
        <v>-8.2956340377597594E-4</v>
      </c>
      <c r="AK60" s="34">
        <f t="shared" si="5"/>
        <v>-8.2956340377597594E-4</v>
      </c>
      <c r="AL60" s="34">
        <f t="shared" si="5"/>
        <v>-8.2956340377597594E-4</v>
      </c>
      <c r="AM60" s="34">
        <f t="shared" si="5"/>
        <v>-8.2956340377597594E-4</v>
      </c>
      <c r="AN60" s="34">
        <f t="shared" si="5"/>
        <v>-8.2956340377597594E-4</v>
      </c>
      <c r="AO60" s="34">
        <f t="shared" si="5"/>
        <v>-8.2956340377597594E-4</v>
      </c>
      <c r="AP60" s="34">
        <f t="shared" si="5"/>
        <v>-8.2956340377597594E-4</v>
      </c>
      <c r="AQ60" s="34">
        <f t="shared" si="5"/>
        <v>-8.2956340377597594E-4</v>
      </c>
      <c r="AR60" s="34">
        <f t="shared" si="5"/>
        <v>-8.2956340377597594E-4</v>
      </c>
      <c r="AS60" s="34">
        <f t="shared" si="5"/>
        <v>-8.2956340377597594E-4</v>
      </c>
      <c r="AT60" s="34">
        <f t="shared" si="5"/>
        <v>-8.2956340377597594E-4</v>
      </c>
      <c r="AU60" s="34">
        <f t="shared" si="5"/>
        <v>-8.2956340377597594E-4</v>
      </c>
      <c r="AV60" s="34">
        <f t="shared" si="5"/>
        <v>-8.2956340377597594E-4</v>
      </c>
      <c r="AW60" s="34">
        <f t="shared" si="5"/>
        <v>-8.2956340377597594E-4</v>
      </c>
      <c r="AX60" s="34">
        <f t="shared" si="5"/>
        <v>-8.2956340377597594E-4</v>
      </c>
      <c r="AY60" s="34">
        <f t="shared" si="5"/>
        <v>0</v>
      </c>
      <c r="AZ60" s="34">
        <f t="shared" si="5"/>
        <v>0</v>
      </c>
      <c r="BA60" s="34">
        <f t="shared" si="5"/>
        <v>0</v>
      </c>
      <c r="BB60" s="34">
        <f t="shared" si="5"/>
        <v>0</v>
      </c>
      <c r="BC60" s="34">
        <f t="shared" si="5"/>
        <v>0</v>
      </c>
      <c r="BD60" s="34">
        <f t="shared" si="5"/>
        <v>0</v>
      </c>
    </row>
    <row r="61" spans="1:56" ht="17.25" hidden="1" customHeight="1" outlineLevel="1" x14ac:dyDescent="0.35">
      <c r="A61" s="110"/>
      <c r="B61" s="9" t="s">
        <v>34</v>
      </c>
      <c r="C61" s="9" t="s">
        <v>60</v>
      </c>
      <c r="D61" s="9" t="s">
        <v>39</v>
      </c>
      <c r="E61" s="34">
        <v>0</v>
      </c>
      <c r="F61" s="34">
        <f>E62</f>
        <v>-3.7330353169918916E-2</v>
      </c>
      <c r="G61" s="34">
        <f t="shared" ref="G61:BD61" si="6">F62</f>
        <v>-3.650078976614294E-2</v>
      </c>
      <c r="H61" s="34">
        <f t="shared" si="6"/>
        <v>-3.5671226362366963E-2</v>
      </c>
      <c r="I61" s="34">
        <f t="shared" si="6"/>
        <v>-3.4841662958590987E-2</v>
      </c>
      <c r="J61" s="34">
        <f t="shared" si="6"/>
        <v>-3.401209955481501E-2</v>
      </c>
      <c r="K61" s="34">
        <f t="shared" si="6"/>
        <v>-3.3182536151039034E-2</v>
      </c>
      <c r="L61" s="34">
        <f t="shared" si="6"/>
        <v>-3.2352972747263058E-2</v>
      </c>
      <c r="M61" s="34">
        <f t="shared" si="6"/>
        <v>-3.1523409343487081E-2</v>
      </c>
      <c r="N61" s="34">
        <f t="shared" si="6"/>
        <v>-3.0693845939711105E-2</v>
      </c>
      <c r="O61" s="34">
        <f t="shared" si="6"/>
        <v>-2.9864282535935129E-2</v>
      </c>
      <c r="P61" s="34">
        <f t="shared" si="6"/>
        <v>-2.9034719132159152E-2</v>
      </c>
      <c r="Q61" s="34">
        <f t="shared" si="6"/>
        <v>-2.8205155728383176E-2</v>
      </c>
      <c r="R61" s="34">
        <f t="shared" si="6"/>
        <v>-2.7375592324607199E-2</v>
      </c>
      <c r="S61" s="34">
        <f t="shared" si="6"/>
        <v>-2.6546028920831223E-2</v>
      </c>
      <c r="T61" s="34">
        <f t="shared" si="6"/>
        <v>-2.5716465517055247E-2</v>
      </c>
      <c r="U61" s="34">
        <f t="shared" si="6"/>
        <v>-2.488690211327927E-2</v>
      </c>
      <c r="V61" s="34">
        <f t="shared" si="6"/>
        <v>-2.4057338709503294E-2</v>
      </c>
      <c r="W61" s="34">
        <f t="shared" si="6"/>
        <v>-2.3227775305727318E-2</v>
      </c>
      <c r="X61" s="34">
        <f t="shared" si="6"/>
        <v>-2.2398211901951341E-2</v>
      </c>
      <c r="Y61" s="34">
        <f t="shared" si="6"/>
        <v>-2.1568648498175365E-2</v>
      </c>
      <c r="Z61" s="34">
        <f t="shared" si="6"/>
        <v>-2.0739085094399388E-2</v>
      </c>
      <c r="AA61" s="34">
        <f t="shared" si="6"/>
        <v>-1.9909521690623412E-2</v>
      </c>
      <c r="AB61" s="34">
        <f t="shared" si="6"/>
        <v>-1.9079958286847436E-2</v>
      </c>
      <c r="AC61" s="34">
        <f t="shared" si="6"/>
        <v>-1.8250394883071459E-2</v>
      </c>
      <c r="AD61" s="34">
        <f t="shared" si="6"/>
        <v>-1.7420831479295483E-2</v>
      </c>
      <c r="AE61" s="34">
        <f t="shared" si="6"/>
        <v>-1.6591268075519507E-2</v>
      </c>
      <c r="AF61" s="34">
        <f t="shared" si="6"/>
        <v>-1.576170467174353E-2</v>
      </c>
      <c r="AG61" s="34">
        <f t="shared" si="6"/>
        <v>-1.4932141267967554E-2</v>
      </c>
      <c r="AH61" s="34">
        <f t="shared" si="6"/>
        <v>-1.4102577864191577E-2</v>
      </c>
      <c r="AI61" s="34">
        <f t="shared" si="6"/>
        <v>-1.3273014460415601E-2</v>
      </c>
      <c r="AJ61" s="34">
        <f t="shared" si="6"/>
        <v>-1.2443451056639625E-2</v>
      </c>
      <c r="AK61" s="34">
        <f t="shared" si="6"/>
        <v>-1.1613887652863648E-2</v>
      </c>
      <c r="AL61" s="34">
        <f t="shared" si="6"/>
        <v>-1.0784324249087672E-2</v>
      </c>
      <c r="AM61" s="34">
        <f t="shared" si="6"/>
        <v>-9.9547608453116956E-3</v>
      </c>
      <c r="AN61" s="34">
        <f t="shared" si="6"/>
        <v>-9.1251974415357193E-3</v>
      </c>
      <c r="AO61" s="34">
        <f t="shared" si="6"/>
        <v>-8.2956340377597429E-3</v>
      </c>
      <c r="AP61" s="34">
        <f t="shared" si="6"/>
        <v>-7.4660706339837665E-3</v>
      </c>
      <c r="AQ61" s="34">
        <f t="shared" si="6"/>
        <v>-6.6365072302077902E-3</v>
      </c>
      <c r="AR61" s="34">
        <f t="shared" si="6"/>
        <v>-5.8069438264318138E-3</v>
      </c>
      <c r="AS61" s="34">
        <f t="shared" si="6"/>
        <v>-4.9773804226558374E-3</v>
      </c>
      <c r="AT61" s="34">
        <f t="shared" si="6"/>
        <v>-4.147817018879861E-3</v>
      </c>
      <c r="AU61" s="34">
        <f t="shared" si="6"/>
        <v>-3.3182536151038851E-3</v>
      </c>
      <c r="AV61" s="34">
        <f t="shared" si="6"/>
        <v>-2.4886902113279092E-3</v>
      </c>
      <c r="AW61" s="34">
        <f t="shared" si="6"/>
        <v>-1.6591268075519332E-3</v>
      </c>
      <c r="AX61" s="34">
        <f t="shared" si="6"/>
        <v>-8.2956340377595729E-4</v>
      </c>
      <c r="AY61" s="34">
        <f t="shared" si="6"/>
        <v>1.8648277366750676E-17</v>
      </c>
      <c r="AZ61" s="34">
        <f t="shared" si="6"/>
        <v>1.8648277366750676E-17</v>
      </c>
      <c r="BA61" s="34">
        <f t="shared" si="6"/>
        <v>1.8648277366750676E-17</v>
      </c>
      <c r="BB61" s="34">
        <f t="shared" si="6"/>
        <v>1.8648277366750676E-17</v>
      </c>
      <c r="BC61" s="34">
        <f t="shared" si="6"/>
        <v>1.8648277366750676E-17</v>
      </c>
      <c r="BD61" s="34">
        <f t="shared" si="6"/>
        <v>1.8648277366750676E-17</v>
      </c>
    </row>
    <row r="62" spans="1:56" ht="16.5" hidden="1" customHeight="1" outlineLevel="1" x14ac:dyDescent="0.3">
      <c r="A62" s="110"/>
      <c r="B62" s="9" t="s">
        <v>33</v>
      </c>
      <c r="C62" s="9" t="s">
        <v>67</v>
      </c>
      <c r="D62" s="9" t="s">
        <v>39</v>
      </c>
      <c r="E62" s="34">
        <f t="shared" ref="E62:BD62" si="7">E28-E60+E61</f>
        <v>-3.7330353169918916E-2</v>
      </c>
      <c r="F62" s="34">
        <f t="shared" si="7"/>
        <v>-3.650078976614294E-2</v>
      </c>
      <c r="G62" s="34">
        <f t="shared" si="7"/>
        <v>-3.5671226362366963E-2</v>
      </c>
      <c r="H62" s="34">
        <f t="shared" si="7"/>
        <v>-3.4841662958590987E-2</v>
      </c>
      <c r="I62" s="34">
        <f t="shared" si="7"/>
        <v>-3.401209955481501E-2</v>
      </c>
      <c r="J62" s="34">
        <f t="shared" si="7"/>
        <v>-3.3182536151039034E-2</v>
      </c>
      <c r="K62" s="34">
        <f t="shared" si="7"/>
        <v>-3.2352972747263058E-2</v>
      </c>
      <c r="L62" s="34">
        <f t="shared" si="7"/>
        <v>-3.1523409343487081E-2</v>
      </c>
      <c r="M62" s="34">
        <f t="shared" si="7"/>
        <v>-3.0693845939711105E-2</v>
      </c>
      <c r="N62" s="34">
        <f t="shared" si="7"/>
        <v>-2.9864282535935129E-2</v>
      </c>
      <c r="O62" s="34">
        <f t="shared" si="7"/>
        <v>-2.9034719132159152E-2</v>
      </c>
      <c r="P62" s="34">
        <f t="shared" si="7"/>
        <v>-2.8205155728383176E-2</v>
      </c>
      <c r="Q62" s="34">
        <f t="shared" si="7"/>
        <v>-2.7375592324607199E-2</v>
      </c>
      <c r="R62" s="34">
        <f t="shared" si="7"/>
        <v>-2.6546028920831223E-2</v>
      </c>
      <c r="S62" s="34">
        <f t="shared" si="7"/>
        <v>-2.5716465517055247E-2</v>
      </c>
      <c r="T62" s="34">
        <f t="shared" si="7"/>
        <v>-2.488690211327927E-2</v>
      </c>
      <c r="U62" s="34">
        <f t="shared" si="7"/>
        <v>-2.4057338709503294E-2</v>
      </c>
      <c r="V62" s="34">
        <f t="shared" si="7"/>
        <v>-2.3227775305727318E-2</v>
      </c>
      <c r="W62" s="34">
        <f t="shared" si="7"/>
        <v>-2.2398211901951341E-2</v>
      </c>
      <c r="X62" s="34">
        <f t="shared" si="7"/>
        <v>-2.1568648498175365E-2</v>
      </c>
      <c r="Y62" s="34">
        <f t="shared" si="7"/>
        <v>-2.0739085094399388E-2</v>
      </c>
      <c r="Z62" s="34">
        <f t="shared" si="7"/>
        <v>-1.9909521690623412E-2</v>
      </c>
      <c r="AA62" s="34">
        <f t="shared" si="7"/>
        <v>-1.9079958286847436E-2</v>
      </c>
      <c r="AB62" s="34">
        <f t="shared" si="7"/>
        <v>-1.8250394883071459E-2</v>
      </c>
      <c r="AC62" s="34">
        <f t="shared" si="7"/>
        <v>-1.7420831479295483E-2</v>
      </c>
      <c r="AD62" s="34">
        <f t="shared" si="7"/>
        <v>-1.6591268075519507E-2</v>
      </c>
      <c r="AE62" s="34">
        <f t="shared" si="7"/>
        <v>-1.576170467174353E-2</v>
      </c>
      <c r="AF62" s="34">
        <f t="shared" si="7"/>
        <v>-1.4932141267967554E-2</v>
      </c>
      <c r="AG62" s="34">
        <f t="shared" si="7"/>
        <v>-1.4102577864191577E-2</v>
      </c>
      <c r="AH62" s="34">
        <f t="shared" si="7"/>
        <v>-1.3273014460415601E-2</v>
      </c>
      <c r="AI62" s="34">
        <f t="shared" si="7"/>
        <v>-1.2443451056639625E-2</v>
      </c>
      <c r="AJ62" s="34">
        <f t="shared" si="7"/>
        <v>-1.1613887652863648E-2</v>
      </c>
      <c r="AK62" s="34">
        <f t="shared" si="7"/>
        <v>-1.0784324249087672E-2</v>
      </c>
      <c r="AL62" s="34">
        <f t="shared" si="7"/>
        <v>-9.9547608453116956E-3</v>
      </c>
      <c r="AM62" s="34">
        <f t="shared" si="7"/>
        <v>-9.1251974415357193E-3</v>
      </c>
      <c r="AN62" s="34">
        <f t="shared" si="7"/>
        <v>-8.2956340377597429E-3</v>
      </c>
      <c r="AO62" s="34">
        <f t="shared" si="7"/>
        <v>-7.4660706339837665E-3</v>
      </c>
      <c r="AP62" s="34">
        <f t="shared" si="7"/>
        <v>-6.6365072302077902E-3</v>
      </c>
      <c r="AQ62" s="34">
        <f t="shared" si="7"/>
        <v>-5.8069438264318138E-3</v>
      </c>
      <c r="AR62" s="34">
        <f t="shared" si="7"/>
        <v>-4.9773804226558374E-3</v>
      </c>
      <c r="AS62" s="34">
        <f t="shared" si="7"/>
        <v>-4.147817018879861E-3</v>
      </c>
      <c r="AT62" s="34">
        <f t="shared" si="7"/>
        <v>-3.3182536151038851E-3</v>
      </c>
      <c r="AU62" s="34">
        <f t="shared" si="7"/>
        <v>-2.4886902113279092E-3</v>
      </c>
      <c r="AV62" s="34">
        <f t="shared" si="7"/>
        <v>-1.6591268075519332E-3</v>
      </c>
      <c r="AW62" s="34">
        <f t="shared" si="7"/>
        <v>-8.2956340377595729E-4</v>
      </c>
      <c r="AX62" s="34">
        <f t="shared" si="7"/>
        <v>1.8648277366750676E-17</v>
      </c>
      <c r="AY62" s="34">
        <f t="shared" si="7"/>
        <v>1.8648277366750676E-17</v>
      </c>
      <c r="AZ62" s="34">
        <f t="shared" si="7"/>
        <v>1.8648277366750676E-17</v>
      </c>
      <c r="BA62" s="34">
        <f t="shared" si="7"/>
        <v>1.8648277366750676E-17</v>
      </c>
      <c r="BB62" s="34">
        <f t="shared" si="7"/>
        <v>1.8648277366750676E-17</v>
      </c>
      <c r="BC62" s="34">
        <f t="shared" si="7"/>
        <v>1.8648277366750676E-17</v>
      </c>
      <c r="BD62" s="34">
        <f t="shared" si="7"/>
        <v>1.8648277366750676E-17</v>
      </c>
    </row>
    <row r="63" spans="1:56" ht="16.5" collapsed="1" x14ac:dyDescent="0.3">
      <c r="A63" s="110"/>
      <c r="B63" s="9" t="s">
        <v>8</v>
      </c>
      <c r="C63" s="11" t="s">
        <v>66</v>
      </c>
      <c r="D63" s="9" t="s">
        <v>39</v>
      </c>
      <c r="E63" s="34">
        <f>AVERAGE(E61:E62)*'Fixed data'!$C$3</f>
        <v>-7.9886955783626471E-4</v>
      </c>
      <c r="F63" s="34">
        <f>AVERAGE(F61:F62)*'Fixed data'!$C$3</f>
        <v>-1.5799864588317237E-3</v>
      </c>
      <c r="G63" s="34">
        <f>AVERAGE(G61:G62)*'Fixed data'!$C$3</f>
        <v>-1.5444811451501119E-3</v>
      </c>
      <c r="H63" s="34">
        <f>AVERAGE(H61:H62)*'Fixed data'!$C$3</f>
        <v>-1.5089758314685E-3</v>
      </c>
      <c r="I63" s="34">
        <f>AVERAGE(I61:I62)*'Fixed data'!$C$3</f>
        <v>-1.4734705177868882E-3</v>
      </c>
      <c r="J63" s="34">
        <f>AVERAGE(J61:J62)*'Fixed data'!$C$3</f>
        <v>-1.4379652041052765E-3</v>
      </c>
      <c r="K63" s="34">
        <f>AVERAGE(K61:K62)*'Fixed data'!$C$3</f>
        <v>-1.4024598904236647E-3</v>
      </c>
      <c r="L63" s="34">
        <f>AVERAGE(L61:L62)*'Fixed data'!$C$3</f>
        <v>-1.3669545767420529E-3</v>
      </c>
      <c r="M63" s="34">
        <f>AVERAGE(M61:M62)*'Fixed data'!$C$3</f>
        <v>-1.331449263060441E-3</v>
      </c>
      <c r="N63" s="34">
        <f>AVERAGE(N61:N62)*'Fixed data'!$C$3</f>
        <v>-1.2959439493788294E-3</v>
      </c>
      <c r="O63" s="34">
        <f>AVERAGE(O61:O62)*'Fixed data'!$C$3</f>
        <v>-1.2604386356972175E-3</v>
      </c>
      <c r="P63" s="34">
        <f>AVERAGE(P61:P62)*'Fixed data'!$C$3</f>
        <v>-1.2249333220156057E-3</v>
      </c>
      <c r="Q63" s="34">
        <f>AVERAGE(Q61:Q62)*'Fixed data'!$C$3</f>
        <v>-1.1894280083339941E-3</v>
      </c>
      <c r="R63" s="34">
        <f>AVERAGE(R61:R62)*'Fixed data'!$C$3</f>
        <v>-1.1539226946523822E-3</v>
      </c>
      <c r="S63" s="34">
        <f>AVERAGE(S61:S62)*'Fixed data'!$C$3</f>
        <v>-1.1184173809707704E-3</v>
      </c>
      <c r="T63" s="34">
        <f>AVERAGE(T61:T62)*'Fixed data'!$C$3</f>
        <v>-1.0829120672891585E-3</v>
      </c>
      <c r="U63" s="34">
        <f>AVERAGE(U61:U62)*'Fixed data'!$C$3</f>
        <v>-1.0474067536075469E-3</v>
      </c>
      <c r="V63" s="34">
        <f>AVERAGE(V61:V62)*'Fixed data'!$C$3</f>
        <v>-1.011901439925935E-3</v>
      </c>
      <c r="W63" s="34">
        <f>AVERAGE(W61:W62)*'Fixed data'!$C$3</f>
        <v>-9.763961262443233E-4</v>
      </c>
      <c r="X63" s="34">
        <f>AVERAGE(X61:X62)*'Fixed data'!$C$3</f>
        <v>-9.4089081256271145E-4</v>
      </c>
      <c r="Y63" s="34">
        <f>AVERAGE(Y61:Y62)*'Fixed data'!$C$3</f>
        <v>-9.0538549888109971E-4</v>
      </c>
      <c r="Z63" s="34">
        <f>AVERAGE(Z61:Z62)*'Fixed data'!$C$3</f>
        <v>-8.6988018519948787E-4</v>
      </c>
      <c r="AA63" s="34">
        <f>AVERAGE(AA61:AA62)*'Fixed data'!$C$3</f>
        <v>-8.3437487151787613E-4</v>
      </c>
      <c r="AB63" s="34">
        <f>AVERAGE(AB61:AB62)*'Fixed data'!$C$3</f>
        <v>-7.9886955783626428E-4</v>
      </c>
      <c r="AC63" s="34">
        <f>AVERAGE(AC61:AC62)*'Fixed data'!$C$3</f>
        <v>-7.6336424415465254E-4</v>
      </c>
      <c r="AD63" s="34">
        <f>AVERAGE(AD61:AD62)*'Fixed data'!$C$3</f>
        <v>-7.2785893047304069E-4</v>
      </c>
      <c r="AE63" s="34">
        <f>AVERAGE(AE61:AE62)*'Fixed data'!$C$3</f>
        <v>-6.9235361679142896E-4</v>
      </c>
      <c r="AF63" s="34">
        <f>AVERAGE(AF61:AF62)*'Fixed data'!$C$3</f>
        <v>-6.5684830310981722E-4</v>
      </c>
      <c r="AG63" s="34">
        <f>AVERAGE(AG61:AG62)*'Fixed data'!$C$3</f>
        <v>-6.2134298942820537E-4</v>
      </c>
      <c r="AH63" s="34">
        <f>AVERAGE(AH61:AH62)*'Fixed data'!$C$3</f>
        <v>-5.8583767574659363E-4</v>
      </c>
      <c r="AI63" s="34">
        <f>AVERAGE(AI61:AI62)*'Fixed data'!$C$3</f>
        <v>-5.5033236206498178E-4</v>
      </c>
      <c r="AJ63" s="34">
        <f>AVERAGE(AJ61:AJ62)*'Fixed data'!$C$3</f>
        <v>-5.1482704838337005E-4</v>
      </c>
      <c r="AK63" s="34">
        <f>AVERAGE(AK61:AK62)*'Fixed data'!$C$3</f>
        <v>-4.7932173470175825E-4</v>
      </c>
      <c r="AL63" s="34">
        <f>AVERAGE(AL61:AL62)*'Fixed data'!$C$3</f>
        <v>-4.4381642102014646E-4</v>
      </c>
      <c r="AM63" s="34">
        <f>AVERAGE(AM61:AM62)*'Fixed data'!$C$3</f>
        <v>-4.0831110733853467E-4</v>
      </c>
      <c r="AN63" s="34">
        <f>AVERAGE(AN61:AN62)*'Fixed data'!$C$3</f>
        <v>-3.7280579365692288E-4</v>
      </c>
      <c r="AO63" s="34">
        <f>AVERAGE(AO61:AO62)*'Fixed data'!$C$3</f>
        <v>-3.3730047997531108E-4</v>
      </c>
      <c r="AP63" s="34">
        <f>AVERAGE(AP61:AP62)*'Fixed data'!$C$3</f>
        <v>-3.0179516629369929E-4</v>
      </c>
      <c r="AQ63" s="34">
        <f>AVERAGE(AQ61:AQ62)*'Fixed data'!$C$3</f>
        <v>-2.662898526120875E-4</v>
      </c>
      <c r="AR63" s="34">
        <f>AVERAGE(AR61:AR62)*'Fixed data'!$C$3</f>
        <v>-2.3078453893047573E-4</v>
      </c>
      <c r="AS63" s="34">
        <f>AVERAGE(AS61:AS62)*'Fixed data'!$C$3</f>
        <v>-1.9527922524886394E-4</v>
      </c>
      <c r="AT63" s="34">
        <f>AVERAGE(AT61:AT62)*'Fixed data'!$C$3</f>
        <v>-1.5977391156725215E-4</v>
      </c>
      <c r="AU63" s="34">
        <f>AVERAGE(AU61:AU62)*'Fixed data'!$C$3</f>
        <v>-1.2426859788564041E-4</v>
      </c>
      <c r="AV63" s="34">
        <f>AVERAGE(AV61:AV62)*'Fixed data'!$C$3</f>
        <v>-8.8763284204028615E-5</v>
      </c>
      <c r="AW63" s="34">
        <f>AVERAGE(AW61:AW62)*'Fixed data'!$C$3</f>
        <v>-5.3257970522416856E-5</v>
      </c>
      <c r="AX63" s="34">
        <f>AVERAGE(AX61:AX62)*'Fixed data'!$C$3</f>
        <v>-1.7752656840805087E-5</v>
      </c>
      <c r="AY63" s="34">
        <f>AVERAGE(AY61:AY62)*'Fixed data'!$C$3</f>
        <v>7.9814627129692886E-19</v>
      </c>
      <c r="AZ63" s="34">
        <f>AVERAGE(AZ61:AZ62)*'Fixed data'!$C$3</f>
        <v>7.9814627129692886E-19</v>
      </c>
      <c r="BA63" s="34">
        <f>AVERAGE(BA61:BA62)*'Fixed data'!$C$3</f>
        <v>7.9814627129692886E-19</v>
      </c>
      <c r="BB63" s="34">
        <f>AVERAGE(BB61:BB62)*'Fixed data'!$C$3</f>
        <v>7.9814627129692886E-19</v>
      </c>
      <c r="BC63" s="34">
        <f>AVERAGE(BC61:BC62)*'Fixed data'!$C$3</f>
        <v>7.9814627129692886E-19</v>
      </c>
      <c r="BD63" s="34">
        <f>AVERAGE(BD61:BD62)*'Fixed data'!$C$3</f>
        <v>7.9814627129692886E-19</v>
      </c>
    </row>
    <row r="64" spans="1:56" ht="15.75" thickBot="1" x14ac:dyDescent="0.35">
      <c r="A64" s="109"/>
      <c r="B64" s="12" t="s">
        <v>91</v>
      </c>
      <c r="C64" s="12" t="s">
        <v>44</v>
      </c>
      <c r="D64" s="12" t="s">
        <v>39</v>
      </c>
      <c r="E64" s="52">
        <f>E29+E60+E63</f>
        <v>-1.8366094578974576E-2</v>
      </c>
      <c r="F64" s="52">
        <f t="shared" ref="F64:BD64" si="8">F29+F60+F63</f>
        <v>-2.4095498626076997E-3</v>
      </c>
      <c r="G64" s="52">
        <f t="shared" si="8"/>
        <v>-2.3740445489260878E-3</v>
      </c>
      <c r="H64" s="52">
        <f t="shared" si="8"/>
        <v>-2.338539235244476E-3</v>
      </c>
      <c r="I64" s="52">
        <f t="shared" si="8"/>
        <v>-2.3030339215628641E-3</v>
      </c>
      <c r="J64" s="52">
        <f t="shared" si="8"/>
        <v>-2.2675286078812527E-3</v>
      </c>
      <c r="K64" s="52">
        <f t="shared" si="8"/>
        <v>-2.2320232941996409E-3</v>
      </c>
      <c r="L64" s="52">
        <f t="shared" si="8"/>
        <v>-2.196517980518029E-3</v>
      </c>
      <c r="M64" s="52">
        <f t="shared" si="8"/>
        <v>-2.1610126668364172E-3</v>
      </c>
      <c r="N64" s="52">
        <f t="shared" si="8"/>
        <v>-2.1255073531548053E-3</v>
      </c>
      <c r="O64" s="52">
        <f t="shared" si="8"/>
        <v>-2.0900020394731935E-3</v>
      </c>
      <c r="P64" s="52">
        <f t="shared" si="8"/>
        <v>-2.0544967257915816E-3</v>
      </c>
      <c r="Q64" s="52">
        <f t="shared" si="8"/>
        <v>-2.0189914121099698E-3</v>
      </c>
      <c r="R64" s="52">
        <f t="shared" si="8"/>
        <v>-1.9834860984283579E-3</v>
      </c>
      <c r="S64" s="52">
        <f t="shared" si="8"/>
        <v>-1.9479807847467463E-3</v>
      </c>
      <c r="T64" s="52">
        <f t="shared" si="8"/>
        <v>-1.9124754710651345E-3</v>
      </c>
      <c r="U64" s="52">
        <f t="shared" si="8"/>
        <v>-1.8769701573835228E-3</v>
      </c>
      <c r="V64" s="52">
        <f t="shared" si="8"/>
        <v>-1.841464843701911E-3</v>
      </c>
      <c r="W64" s="52">
        <f t="shared" si="8"/>
        <v>-1.8059595300202991E-3</v>
      </c>
      <c r="X64" s="52">
        <f t="shared" si="8"/>
        <v>-1.7704542163386873E-3</v>
      </c>
      <c r="Y64" s="52">
        <f t="shared" si="8"/>
        <v>-1.7349489026570757E-3</v>
      </c>
      <c r="Z64" s="52">
        <f t="shared" si="8"/>
        <v>-1.6994435889754638E-3</v>
      </c>
      <c r="AA64" s="52">
        <f t="shared" si="8"/>
        <v>-1.6639382752938522E-3</v>
      </c>
      <c r="AB64" s="52">
        <f t="shared" si="8"/>
        <v>-1.6284329616122403E-3</v>
      </c>
      <c r="AC64" s="52">
        <f t="shared" si="8"/>
        <v>-1.5929276479306285E-3</v>
      </c>
      <c r="AD64" s="52">
        <f t="shared" si="8"/>
        <v>-1.5574223342490166E-3</v>
      </c>
      <c r="AE64" s="52">
        <f t="shared" si="8"/>
        <v>-1.5219170205674048E-3</v>
      </c>
      <c r="AF64" s="52">
        <f t="shared" si="8"/>
        <v>-1.4864117068857932E-3</v>
      </c>
      <c r="AG64" s="52">
        <f t="shared" si="8"/>
        <v>-1.4509063932041813E-3</v>
      </c>
      <c r="AH64" s="52">
        <f t="shared" si="8"/>
        <v>-1.4154010795225697E-3</v>
      </c>
      <c r="AI64" s="52">
        <f t="shared" si="8"/>
        <v>-1.3798957658409578E-3</v>
      </c>
      <c r="AJ64" s="52">
        <f t="shared" si="8"/>
        <v>-1.344390452159346E-3</v>
      </c>
      <c r="AK64" s="52">
        <f t="shared" si="8"/>
        <v>-1.3088851384777341E-3</v>
      </c>
      <c r="AL64" s="52">
        <f t="shared" si="8"/>
        <v>-1.2733798247961223E-3</v>
      </c>
      <c r="AM64" s="52">
        <f t="shared" si="8"/>
        <v>-1.2378745111145107E-3</v>
      </c>
      <c r="AN64" s="52">
        <f t="shared" si="8"/>
        <v>-1.2023691974328988E-3</v>
      </c>
      <c r="AO64" s="52">
        <f t="shared" si="8"/>
        <v>-1.166863883751287E-3</v>
      </c>
      <c r="AP64" s="52">
        <f t="shared" si="8"/>
        <v>-1.1313585700696753E-3</v>
      </c>
      <c r="AQ64" s="52">
        <f t="shared" si="8"/>
        <v>-1.0958532563880635E-3</v>
      </c>
      <c r="AR64" s="52">
        <f t="shared" si="8"/>
        <v>-1.0603479427064516E-3</v>
      </c>
      <c r="AS64" s="52">
        <f t="shared" si="8"/>
        <v>-1.0248426290248398E-3</v>
      </c>
      <c r="AT64" s="52">
        <f t="shared" si="8"/>
        <v>-9.8933731534322816E-4</v>
      </c>
      <c r="AU64" s="52">
        <f t="shared" si="8"/>
        <v>-9.5383200166161632E-4</v>
      </c>
      <c r="AV64" s="52">
        <f t="shared" si="8"/>
        <v>-9.1832668798000458E-4</v>
      </c>
      <c r="AW64" s="52">
        <f t="shared" si="8"/>
        <v>-8.8282137429839284E-4</v>
      </c>
      <c r="AX64" s="52">
        <f t="shared" si="8"/>
        <v>-8.4731606061678099E-4</v>
      </c>
      <c r="AY64" s="52">
        <f t="shared" si="8"/>
        <v>7.9814627129692886E-19</v>
      </c>
      <c r="AZ64" s="52">
        <f t="shared" si="8"/>
        <v>7.9814627129692886E-19</v>
      </c>
      <c r="BA64" s="52">
        <f t="shared" si="8"/>
        <v>7.9814627129692886E-19</v>
      </c>
      <c r="BB64" s="52">
        <f t="shared" si="8"/>
        <v>7.9814627129692886E-19</v>
      </c>
      <c r="BC64" s="52">
        <f t="shared" si="8"/>
        <v>7.9814627129692886E-19</v>
      </c>
      <c r="BD64" s="52">
        <f t="shared" si="8"/>
        <v>7.9814627129692886E-19</v>
      </c>
    </row>
    <row r="65" spans="1:56" ht="12.75" customHeight="1" x14ac:dyDescent="0.3">
      <c r="A65" s="210" t="s">
        <v>223</v>
      </c>
      <c r="B65" s="9" t="s">
        <v>35</v>
      </c>
      <c r="D65" s="4" t="s">
        <v>39</v>
      </c>
      <c r="E65" s="34">
        <f>'Fixed data'!$G$6*E86/1000000</f>
        <v>0</v>
      </c>
      <c r="F65" s="34">
        <f>'Fixed data'!$G$6*F86/1000000</f>
        <v>1.0183117049348151E-2</v>
      </c>
      <c r="G65" s="34">
        <f>'Fixed data'!$G$6*G86/1000000</f>
        <v>1.0183117049348151E-2</v>
      </c>
      <c r="H65" s="34">
        <f>'Fixed data'!$G$6*H86/1000000</f>
        <v>1.0183117049348151E-2</v>
      </c>
      <c r="I65" s="34">
        <f>'Fixed data'!$G$6*I86/1000000</f>
        <v>1.0183117049348151E-2</v>
      </c>
      <c r="J65" s="34">
        <f>'Fixed data'!$G$6*J86/1000000</f>
        <v>1.0183117049348151E-2</v>
      </c>
      <c r="K65" s="34">
        <f>'Fixed data'!$G$6*K86/1000000</f>
        <v>1.0183117049348151E-2</v>
      </c>
      <c r="L65" s="34">
        <f>'Fixed data'!$G$6*L86/1000000</f>
        <v>1.0183117049348151E-2</v>
      </c>
      <c r="M65" s="34">
        <f>'Fixed data'!$G$6*M86/1000000</f>
        <v>1.0183117049348151E-2</v>
      </c>
      <c r="N65" s="34">
        <f>'Fixed data'!$G$6*N86/1000000</f>
        <v>1.0183117049348151E-2</v>
      </c>
      <c r="O65" s="34">
        <f>'Fixed data'!$G$6*O86/1000000</f>
        <v>1.0183117049348151E-2</v>
      </c>
      <c r="P65" s="34">
        <f>'Fixed data'!$G$6*P86/1000000</f>
        <v>1.0183117049348151E-2</v>
      </c>
      <c r="Q65" s="34">
        <f>'Fixed data'!$G$6*Q86/1000000</f>
        <v>1.0183117049348151E-2</v>
      </c>
      <c r="R65" s="34">
        <f>'Fixed data'!$G$6*R86/1000000</f>
        <v>1.0183117049348151E-2</v>
      </c>
      <c r="S65" s="34">
        <f>'Fixed data'!$G$6*S86/1000000</f>
        <v>1.0183117049348151E-2</v>
      </c>
      <c r="T65" s="34">
        <f>'Fixed data'!$G$6*T86/1000000</f>
        <v>1.0183117049348151E-2</v>
      </c>
      <c r="U65" s="34">
        <f>'Fixed data'!$G$6*U86/1000000</f>
        <v>1.0183117049348151E-2</v>
      </c>
      <c r="V65" s="34">
        <f>'Fixed data'!$G$6*V86/1000000</f>
        <v>1.0183117049348151E-2</v>
      </c>
      <c r="W65" s="34">
        <f>'Fixed data'!$G$6*W86/1000000</f>
        <v>1.0183117049348151E-2</v>
      </c>
      <c r="X65" s="34">
        <f>'Fixed data'!$G$6*X86/1000000</f>
        <v>1.0183117049348151E-2</v>
      </c>
      <c r="Y65" s="34">
        <f>'Fixed data'!$G$6*Y86/1000000</f>
        <v>1.0183117049348151E-2</v>
      </c>
      <c r="Z65" s="34">
        <f>'Fixed data'!$G$6*Z86/1000000</f>
        <v>1.0183117049348151E-2</v>
      </c>
      <c r="AA65" s="34">
        <f>'Fixed data'!$G$6*AA86/1000000</f>
        <v>1.0183117049348151E-2</v>
      </c>
      <c r="AB65" s="34">
        <f>'Fixed data'!$G$6*AB86/1000000</f>
        <v>1.0183117049348151E-2</v>
      </c>
      <c r="AC65" s="34">
        <f>'Fixed data'!$G$6*AC86/1000000</f>
        <v>1.0183117049348151E-2</v>
      </c>
      <c r="AD65" s="34">
        <f>'Fixed data'!$G$6*AD86/1000000</f>
        <v>1.0183117049348151E-2</v>
      </c>
      <c r="AE65" s="34">
        <f>'Fixed data'!$G$6*AE86/1000000</f>
        <v>1.0183117049348151E-2</v>
      </c>
      <c r="AF65" s="34">
        <f>'Fixed data'!$G$6*AF86/1000000</f>
        <v>1.0183117049348151E-2</v>
      </c>
      <c r="AG65" s="34">
        <f>'Fixed data'!$G$6*AG86/1000000</f>
        <v>1.0183117049348151E-2</v>
      </c>
      <c r="AH65" s="34">
        <f>'Fixed data'!$G$6*AH86/1000000</f>
        <v>1.0183117049348151E-2</v>
      </c>
      <c r="AI65" s="34">
        <f>'Fixed data'!$G$6*AI86/1000000</f>
        <v>1.0183117049348151E-2</v>
      </c>
      <c r="AJ65" s="34">
        <f>'Fixed data'!$G$6*AJ86/1000000</f>
        <v>1.0183117049348151E-2</v>
      </c>
      <c r="AK65" s="34">
        <f>'Fixed data'!$G$6*AK86/1000000</f>
        <v>1.0183117049348151E-2</v>
      </c>
      <c r="AL65" s="34">
        <f>'Fixed data'!$G$6*AL86/1000000</f>
        <v>1.0183117049348151E-2</v>
      </c>
      <c r="AM65" s="34">
        <f>'Fixed data'!$G$6*AM86/1000000</f>
        <v>1.0183117049348151E-2</v>
      </c>
      <c r="AN65" s="34">
        <f>'Fixed data'!$G$6*AN86/1000000</f>
        <v>1.0183117049348151E-2</v>
      </c>
      <c r="AO65" s="34">
        <f>'Fixed data'!$G$6*AO86/1000000</f>
        <v>1.0183117049348151E-2</v>
      </c>
      <c r="AP65" s="34">
        <f>'Fixed data'!$G$6*AP86/1000000</f>
        <v>1.0183117049348151E-2</v>
      </c>
      <c r="AQ65" s="34">
        <f>'Fixed data'!$G$6*AQ86/1000000</f>
        <v>1.0183117049348151E-2</v>
      </c>
      <c r="AR65" s="34">
        <f>'Fixed data'!$G$6*AR86/1000000</f>
        <v>1.0183117049348151E-2</v>
      </c>
      <c r="AS65" s="34">
        <f>'Fixed data'!$G$6*AS86/1000000</f>
        <v>1.0183117049348151E-2</v>
      </c>
      <c r="AT65" s="34">
        <f>'Fixed data'!$G$6*AT86/1000000</f>
        <v>1.0183117049348151E-2</v>
      </c>
      <c r="AU65" s="34">
        <f>'Fixed data'!$G$6*AU86/1000000</f>
        <v>1.0183117049348151E-2</v>
      </c>
      <c r="AV65" s="34">
        <f>'Fixed data'!$G$6*AV86/1000000</f>
        <v>1.0183117049348151E-2</v>
      </c>
      <c r="AW65" s="34">
        <f>'Fixed data'!$G$6*AW86/1000000</f>
        <v>1.0183117049348151E-2</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211"/>
      <c r="B66" s="9" t="s">
        <v>197</v>
      </c>
      <c r="D66" s="4" t="s">
        <v>39</v>
      </c>
      <c r="E66" s="34">
        <f>E87*'Fixed data'!H$5/1000000</f>
        <v>0</v>
      </c>
      <c r="F66" s="34">
        <f>F87*'Fixed data'!I$5/1000000</f>
        <v>6.6931724104323908E-4</v>
      </c>
      <c r="G66" s="34">
        <f>G87*'Fixed data'!J$5/1000000</f>
        <v>6.473016981529303E-4</v>
      </c>
      <c r="H66" s="34">
        <f>H87*'Fixed data'!K$5/1000000</f>
        <v>6.5205658267413879E-4</v>
      </c>
      <c r="I66" s="34">
        <f>I87*'Fixed data'!L$5/1000000</f>
        <v>6.5526898254919758E-4</v>
      </c>
      <c r="J66" s="34">
        <f>J87*'Fixed data'!M$5/1000000</f>
        <v>6.57937285160749E-4</v>
      </c>
      <c r="K66" s="34">
        <f>K87*'Fixed data'!N$5/1000000</f>
        <v>1.3295703384453386E-3</v>
      </c>
      <c r="L66" s="34">
        <f>L87*'Fixed data'!O$5/1000000</f>
        <v>1.952052657567493E-3</v>
      </c>
      <c r="M66" s="34">
        <f>M87*'Fixed data'!P$5/1000000</f>
        <v>2.5272804204677459E-3</v>
      </c>
      <c r="N66" s="34">
        <f>N87*'Fixed data'!Q$5/1000000</f>
        <v>3.0534245137553953E-3</v>
      </c>
      <c r="O66" s="34">
        <f>O87*'Fixed data'!R$5/1000000</f>
        <v>3.5322469862713113E-3</v>
      </c>
      <c r="P66" s="34">
        <f>P87*'Fixed data'!S$5/1000000</f>
        <v>3.9628500474576016E-3</v>
      </c>
      <c r="Q66" s="34">
        <f>Q87*'Fixed data'!T$5/1000000</f>
        <v>4.3444700358560347E-3</v>
      </c>
      <c r="R66" s="34">
        <f>R87*'Fixed data'!U$5/1000000</f>
        <v>4.678667806657987E-3</v>
      </c>
      <c r="S66" s="34">
        <f>S87*'Fixed data'!V$5/1000000</f>
        <v>4.9639495692219201E-3</v>
      </c>
      <c r="T66" s="34">
        <f>T87*'Fixed data'!W$5/1000000</f>
        <v>6.152425881171179E-3</v>
      </c>
      <c r="U66" s="34">
        <f>U87*'Fixed data'!X$5/1000000</f>
        <v>6.3460901572469719E-3</v>
      </c>
      <c r="V66" s="34">
        <f>V87*'Fixed data'!Y$5/1000000</f>
        <v>6.4859774345454313E-3</v>
      </c>
      <c r="W66" s="34">
        <f>W87*'Fixed data'!Z$5/1000000</f>
        <v>6.5720877130665597E-3</v>
      </c>
      <c r="X66" s="34">
        <f>X87*'Fixed data'!AA$5/1000000</f>
        <v>6.6044209928103545E-3</v>
      </c>
      <c r="Y66" s="34">
        <f>Y87*'Fixed data'!AB$5/1000000</f>
        <v>6.5829772737768183E-3</v>
      </c>
      <c r="Z66" s="34">
        <f>Z87*'Fixed data'!AC$5/1000000</f>
        <v>6.4548479660800464E-3</v>
      </c>
      <c r="AA66" s="34">
        <f>AA87*'Fixed data'!AD$5/1000000</f>
        <v>6.3296914636902244E-3</v>
      </c>
      <c r="AB66" s="34">
        <f>AB87*'Fixed data'!AE$5/1000000</f>
        <v>6.1507579625230714E-3</v>
      </c>
      <c r="AC66" s="34">
        <f>AC87*'Fixed data'!AF$5/1000000</f>
        <v>5.918047462578584E-3</v>
      </c>
      <c r="AD66" s="34">
        <f>AD87*'Fixed data'!AG$5/1000000</f>
        <v>5.6315599638567674E-3</v>
      </c>
      <c r="AE66" s="34">
        <f>AE87*'Fixed data'!AH$5/1000000</f>
        <v>5.2912954663576163E-3</v>
      </c>
      <c r="AF66" s="34">
        <f>AF87*'Fixed data'!AI$5/1000000</f>
        <v>4.8972539700811333E-3</v>
      </c>
      <c r="AG66" s="34">
        <f>AG87*'Fixed data'!AJ$5/1000000</f>
        <v>4.4494354750273159E-3</v>
      </c>
      <c r="AH66" s="34">
        <f>AH87*'Fixed data'!AK$5/1000000</f>
        <v>3.9478399811961693E-3</v>
      </c>
      <c r="AI66" s="34">
        <f>AI87*'Fixed data'!AL$5/1000000</f>
        <v>3.3741298264872138E-3</v>
      </c>
      <c r="AJ66" s="34">
        <f>AJ87*'Fixed data'!AM$5/1000000</f>
        <v>2.7688215492997822E-3</v>
      </c>
      <c r="AK66" s="34">
        <f>AK87*'Fixed data'!AN$5/1000000</f>
        <v>2.109736273335017E-3</v>
      </c>
      <c r="AL66" s="34">
        <f>AL87*'Fixed data'!AO$5/1000000</f>
        <v>1.3968739985929202E-3</v>
      </c>
      <c r="AM66" s="34">
        <f>AM87*'Fixed data'!AP$5/1000000</f>
        <v>6.3023472507349075E-4</v>
      </c>
      <c r="AN66" s="34">
        <f>AN87*'Fixed data'!AQ$5/1000000</f>
        <v>6.5401716752911451E-4</v>
      </c>
      <c r="AO66" s="34">
        <f>AO87*'Fixed data'!AR$5/1000000</f>
        <v>6.7482680467776822E-4</v>
      </c>
      <c r="AP66" s="34">
        <f>AP87*'Fixed data'!AS$5/1000000</f>
        <v>6.9563644182642193E-4</v>
      </c>
      <c r="AQ66" s="34">
        <f>AQ87*'Fixed data'!AT$5/1000000</f>
        <v>7.1644607897507543E-4</v>
      </c>
      <c r="AR66" s="34">
        <f>AR87*'Fixed data'!AU$5/1000000</f>
        <v>7.3725571612372914E-4</v>
      </c>
      <c r="AS66" s="34">
        <f>AS87*'Fixed data'!AV$5/1000000</f>
        <v>7.6103815857933327E-4</v>
      </c>
      <c r="AT66" s="34">
        <f>AT87*'Fixed data'!AW$5/1000000</f>
        <v>7.7887499042103635E-4</v>
      </c>
      <c r="AU66" s="34">
        <f>AU87*'Fixed data'!AX$5/1000000</f>
        <v>7.9968462756969017E-4</v>
      </c>
      <c r="AV66" s="34">
        <f>AV87*'Fixed data'!AY$5/1000000</f>
        <v>8.2049426471834388E-4</v>
      </c>
      <c r="AW66" s="34">
        <f>AW87*'Fixed data'!AZ$5/1000000</f>
        <v>8.3833109656004684E-4</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211"/>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211"/>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211"/>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211"/>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211"/>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211"/>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211"/>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211"/>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211"/>
      <c r="B75" s="9" t="s">
        <v>204</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212"/>
      <c r="B76" s="13" t="s">
        <v>97</v>
      </c>
      <c r="C76" s="13"/>
      <c r="D76" s="13" t="s">
        <v>39</v>
      </c>
      <c r="E76" s="52">
        <f>SUM(E65:E75)</f>
        <v>0</v>
      </c>
      <c r="F76" s="52">
        <f t="shared" ref="F76:BD76" si="9">SUM(F65:F75)</f>
        <v>1.0852434290391389E-2</v>
      </c>
      <c r="G76" s="52">
        <f t="shared" si="9"/>
        <v>1.0830418747501082E-2</v>
      </c>
      <c r="H76" s="52">
        <f t="shared" si="9"/>
        <v>1.0835173632022289E-2</v>
      </c>
      <c r="I76" s="52">
        <f t="shared" si="9"/>
        <v>1.0838386031897348E-2</v>
      </c>
      <c r="J76" s="52">
        <f t="shared" si="9"/>
        <v>1.0841054334508899E-2</v>
      </c>
      <c r="K76" s="52">
        <f t="shared" si="9"/>
        <v>1.1512687387793489E-2</v>
      </c>
      <c r="L76" s="52">
        <f t="shared" si="9"/>
        <v>1.2135169706915644E-2</v>
      </c>
      <c r="M76" s="52">
        <f t="shared" si="9"/>
        <v>1.2710397469815896E-2</v>
      </c>
      <c r="N76" s="52">
        <f t="shared" si="9"/>
        <v>1.3236541563103546E-2</v>
      </c>
      <c r="O76" s="52">
        <f t="shared" si="9"/>
        <v>1.3715364035619463E-2</v>
      </c>
      <c r="P76" s="52">
        <f t="shared" si="9"/>
        <v>1.4145967096805753E-2</v>
      </c>
      <c r="Q76" s="52">
        <f t="shared" si="9"/>
        <v>1.4527587085204186E-2</v>
      </c>
      <c r="R76" s="52">
        <f t="shared" si="9"/>
        <v>1.4861784856006137E-2</v>
      </c>
      <c r="S76" s="52">
        <f t="shared" si="9"/>
        <v>1.5147066618570071E-2</v>
      </c>
      <c r="T76" s="52">
        <f t="shared" si="9"/>
        <v>1.633554293051933E-2</v>
      </c>
      <c r="U76" s="52">
        <f t="shared" si="9"/>
        <v>1.6529207206595124E-2</v>
      </c>
      <c r="V76" s="52">
        <f t="shared" si="9"/>
        <v>1.666909448389358E-2</v>
      </c>
      <c r="W76" s="52">
        <f t="shared" si="9"/>
        <v>1.675520476241471E-2</v>
      </c>
      <c r="X76" s="52">
        <f t="shared" si="9"/>
        <v>1.6787538042158504E-2</v>
      </c>
      <c r="Y76" s="52">
        <f t="shared" si="9"/>
        <v>1.676609432312497E-2</v>
      </c>
      <c r="Z76" s="52">
        <f t="shared" si="9"/>
        <v>1.6637965015428198E-2</v>
      </c>
      <c r="AA76" s="52">
        <f t="shared" si="9"/>
        <v>1.6512808513038376E-2</v>
      </c>
      <c r="AB76" s="52">
        <f t="shared" si="9"/>
        <v>1.6333875011871224E-2</v>
      </c>
      <c r="AC76" s="52">
        <f t="shared" si="9"/>
        <v>1.6101164511926735E-2</v>
      </c>
      <c r="AD76" s="52">
        <f t="shared" si="9"/>
        <v>1.5814677013204919E-2</v>
      </c>
      <c r="AE76" s="52">
        <f t="shared" si="9"/>
        <v>1.5474412515705766E-2</v>
      </c>
      <c r="AF76" s="52">
        <f t="shared" si="9"/>
        <v>1.5080371019429283E-2</v>
      </c>
      <c r="AG76" s="52">
        <f t="shared" si="9"/>
        <v>1.4632552524375467E-2</v>
      </c>
      <c r="AH76" s="52">
        <f t="shared" si="9"/>
        <v>1.413095703054432E-2</v>
      </c>
      <c r="AI76" s="52">
        <f t="shared" si="9"/>
        <v>1.3557246875835365E-2</v>
      </c>
      <c r="AJ76" s="52">
        <f t="shared" si="9"/>
        <v>1.2951938598647933E-2</v>
      </c>
      <c r="AK76" s="52">
        <f t="shared" si="9"/>
        <v>1.2292853322683168E-2</v>
      </c>
      <c r="AL76" s="52">
        <f t="shared" si="9"/>
        <v>1.1579991047941071E-2</v>
      </c>
      <c r="AM76" s="52">
        <f t="shared" si="9"/>
        <v>1.0813351774421642E-2</v>
      </c>
      <c r="AN76" s="52">
        <f t="shared" si="9"/>
        <v>1.0837134216877264E-2</v>
      </c>
      <c r="AO76" s="52">
        <f t="shared" si="9"/>
        <v>1.085794385402592E-2</v>
      </c>
      <c r="AP76" s="52">
        <f t="shared" si="9"/>
        <v>1.0878753491174573E-2</v>
      </c>
      <c r="AQ76" s="52">
        <f t="shared" si="9"/>
        <v>1.0899563128323226E-2</v>
      </c>
      <c r="AR76" s="52">
        <f t="shared" si="9"/>
        <v>1.092037276547188E-2</v>
      </c>
      <c r="AS76" s="52">
        <f t="shared" si="9"/>
        <v>1.0944155207927485E-2</v>
      </c>
      <c r="AT76" s="52">
        <f t="shared" si="9"/>
        <v>1.0961992039769186E-2</v>
      </c>
      <c r="AU76" s="52">
        <f t="shared" si="9"/>
        <v>1.0982801676917842E-2</v>
      </c>
      <c r="AV76" s="52">
        <f t="shared" si="9"/>
        <v>1.1003611314066495E-2</v>
      </c>
      <c r="AW76" s="52">
        <f t="shared" si="9"/>
        <v>1.1021448145908198E-2</v>
      </c>
      <c r="AX76" s="52">
        <f t="shared" si="9"/>
        <v>0</v>
      </c>
      <c r="AY76" s="52">
        <f t="shared" si="9"/>
        <v>0</v>
      </c>
      <c r="AZ76" s="52">
        <f t="shared" si="9"/>
        <v>0</v>
      </c>
      <c r="BA76" s="52">
        <f t="shared" si="9"/>
        <v>0</v>
      </c>
      <c r="BB76" s="52">
        <f t="shared" si="9"/>
        <v>0</v>
      </c>
      <c r="BC76" s="52">
        <f t="shared" si="9"/>
        <v>0</v>
      </c>
      <c r="BD76" s="52">
        <f t="shared" si="9"/>
        <v>0</v>
      </c>
    </row>
    <row r="77" spans="1:56" x14ac:dyDescent="0.3">
      <c r="A77" s="74"/>
      <c r="B77" s="14" t="s">
        <v>16</v>
      </c>
      <c r="C77" s="14"/>
      <c r="D77" s="14" t="s">
        <v>39</v>
      </c>
      <c r="E77" s="53">
        <f>IF('Fixed data'!$G$19=FALSE,E64+E76,E64)</f>
        <v>-1.8366094578974576E-2</v>
      </c>
      <c r="F77" s="53">
        <f>IF('Fixed data'!$G$19=FALSE,F64+F76,F64)</f>
        <v>8.4428844277836899E-3</v>
      </c>
      <c r="G77" s="53">
        <f>IF('Fixed data'!$G$19=FALSE,G64+G76,G64)</f>
        <v>8.4563741985749941E-3</v>
      </c>
      <c r="H77" s="53">
        <f>IF('Fixed data'!$G$19=FALSE,H64+H76,H64)</f>
        <v>8.4966343967778132E-3</v>
      </c>
      <c r="I77" s="53">
        <f>IF('Fixed data'!$G$19=FALSE,I64+I76,I64)</f>
        <v>8.5353521103344841E-3</v>
      </c>
      <c r="J77" s="53">
        <f>IF('Fixed data'!$G$19=FALSE,J64+J76,J64)</f>
        <v>8.5735257266276454E-3</v>
      </c>
      <c r="K77" s="53">
        <f>IF('Fixed data'!$G$19=FALSE,K64+K76,K64)</f>
        <v>9.2806640935938489E-3</v>
      </c>
      <c r="L77" s="53">
        <f>IF('Fixed data'!$G$19=FALSE,L64+L76,L64)</f>
        <v>9.9386517263976154E-3</v>
      </c>
      <c r="M77" s="53">
        <f>IF('Fixed data'!$G$19=FALSE,M64+M76,M64)</f>
        <v>1.054938480297948E-2</v>
      </c>
      <c r="N77" s="53">
        <f>IF('Fixed data'!$G$19=FALSE,N64+N76,N64)</f>
        <v>1.1111034209948741E-2</v>
      </c>
      <c r="O77" s="53">
        <f>IF('Fixed data'!$G$19=FALSE,O64+O76,O64)</f>
        <v>1.162536199614627E-2</v>
      </c>
      <c r="P77" s="53">
        <f>IF('Fixed data'!$G$19=FALSE,P64+P76,P64)</f>
        <v>1.2091470371014171E-2</v>
      </c>
      <c r="Q77" s="53">
        <f>IF('Fixed data'!$G$19=FALSE,Q64+Q76,Q64)</f>
        <v>1.2508595673094217E-2</v>
      </c>
      <c r="R77" s="53">
        <f>IF('Fixed data'!$G$19=FALSE,R64+R76,R64)</f>
        <v>1.2878298757577778E-2</v>
      </c>
      <c r="S77" s="53">
        <f>IF('Fixed data'!$G$19=FALSE,S64+S76,S64)</f>
        <v>1.3199085833823324E-2</v>
      </c>
      <c r="T77" s="53">
        <f>IF('Fixed data'!$G$19=FALSE,T64+T76,T64)</f>
        <v>1.4423067459454195E-2</v>
      </c>
      <c r="U77" s="53">
        <f>IF('Fixed data'!$G$19=FALSE,U64+U76,U64)</f>
        <v>1.46522370492116E-2</v>
      </c>
      <c r="V77" s="53">
        <f>IF('Fixed data'!$G$19=FALSE,V64+V76,V64)</f>
        <v>1.4827629640191669E-2</v>
      </c>
      <c r="W77" s="53">
        <f>IF('Fixed data'!$G$19=FALSE,W64+W76,W64)</f>
        <v>1.4949245232394411E-2</v>
      </c>
      <c r="X77" s="53">
        <f>IF('Fixed data'!$G$19=FALSE,X64+X76,X64)</f>
        <v>1.5017083825819816E-2</v>
      </c>
      <c r="Y77" s="53">
        <f>IF('Fixed data'!$G$19=FALSE,Y64+Y76,Y64)</f>
        <v>1.5031145420467894E-2</v>
      </c>
      <c r="Z77" s="53">
        <f>IF('Fixed data'!$G$19=FALSE,Z64+Z76,Z64)</f>
        <v>1.4938521426452734E-2</v>
      </c>
      <c r="AA77" s="53">
        <f>IF('Fixed data'!$G$19=FALSE,AA64+AA76,AA64)</f>
        <v>1.4848870237744524E-2</v>
      </c>
      <c r="AB77" s="53">
        <f>IF('Fixed data'!$G$19=FALSE,AB64+AB76,AB64)</f>
        <v>1.4705442050258984E-2</v>
      </c>
      <c r="AC77" s="53">
        <f>IF('Fixed data'!$G$19=FALSE,AC64+AC76,AC64)</f>
        <v>1.4508236863996106E-2</v>
      </c>
      <c r="AD77" s="53">
        <f>IF('Fixed data'!$G$19=FALSE,AD64+AD76,AD64)</f>
        <v>1.4257254678955902E-2</v>
      </c>
      <c r="AE77" s="53">
        <f>IF('Fixed data'!$G$19=FALSE,AE64+AE76,AE64)</f>
        <v>1.3952495495138361E-2</v>
      </c>
      <c r="AF77" s="53">
        <f>IF('Fixed data'!$G$19=FALSE,AF64+AF76,AF64)</f>
        <v>1.359395931254349E-2</v>
      </c>
      <c r="AG77" s="53">
        <f>IF('Fixed data'!$G$19=FALSE,AG64+AG76,AG64)</f>
        <v>1.3181646131171286E-2</v>
      </c>
      <c r="AH77" s="53">
        <f>IF('Fixed data'!$G$19=FALSE,AH64+AH76,AH64)</f>
        <v>1.2715555951021751E-2</v>
      </c>
      <c r="AI77" s="53">
        <f>IF('Fixed data'!$G$19=FALSE,AI64+AI76,AI64)</f>
        <v>1.2177351109994407E-2</v>
      </c>
      <c r="AJ77" s="53">
        <f>IF('Fixed data'!$G$19=FALSE,AJ64+AJ76,AJ64)</f>
        <v>1.1607548146488587E-2</v>
      </c>
      <c r="AK77" s="53">
        <f>IF('Fixed data'!$G$19=FALSE,AK64+AK76,AK64)</f>
        <v>1.0983968184205434E-2</v>
      </c>
      <c r="AL77" s="53">
        <f>IF('Fixed data'!$G$19=FALSE,AL64+AL76,AL64)</f>
        <v>1.0306611223144949E-2</v>
      </c>
      <c r="AM77" s="53">
        <f>IF('Fixed data'!$G$19=FALSE,AM64+AM76,AM64)</f>
        <v>9.5754772633071319E-3</v>
      </c>
      <c r="AN77" s="53">
        <f>IF('Fixed data'!$G$19=FALSE,AN64+AN76,AN64)</f>
        <v>9.6347650194443663E-3</v>
      </c>
      <c r="AO77" s="53">
        <f>IF('Fixed data'!$G$19=FALSE,AO64+AO76,AO64)</f>
        <v>9.6910799702746332E-3</v>
      </c>
      <c r="AP77" s="53">
        <f>IF('Fixed data'!$G$19=FALSE,AP64+AP76,AP64)</f>
        <v>9.7473949211048967E-3</v>
      </c>
      <c r="AQ77" s="53">
        <f>IF('Fixed data'!$G$19=FALSE,AQ64+AQ76,AQ64)</f>
        <v>9.8037098719351637E-3</v>
      </c>
      <c r="AR77" s="53">
        <f>IF('Fixed data'!$G$19=FALSE,AR64+AR76,AR64)</f>
        <v>9.8600248227654272E-3</v>
      </c>
      <c r="AS77" s="53">
        <f>IF('Fixed data'!$G$19=FALSE,AS64+AS76,AS64)</f>
        <v>9.9193125789026441E-3</v>
      </c>
      <c r="AT77" s="53">
        <f>IF('Fixed data'!$G$19=FALSE,AT64+AT76,AT64)</f>
        <v>9.9726547244259577E-3</v>
      </c>
      <c r="AU77" s="53">
        <f>IF('Fixed data'!$G$19=FALSE,AU64+AU76,AU64)</f>
        <v>1.0028969675256225E-2</v>
      </c>
      <c r="AV77" s="53">
        <f>IF('Fixed data'!$G$19=FALSE,AV64+AV76,AV64)</f>
        <v>1.008528462608649E-2</v>
      </c>
      <c r="AW77" s="53">
        <f>IF('Fixed data'!$G$19=FALSE,AW64+AW76,AW64)</f>
        <v>1.0138626771609805E-2</v>
      </c>
      <c r="AX77" s="53">
        <f>IF('Fixed data'!$G$19=FALSE,AX64+AX76,AX64)</f>
        <v>-8.4731606061678099E-4</v>
      </c>
      <c r="AY77" s="53">
        <f>IF('Fixed data'!$G$19=FALSE,AY64+AY76,AY64)</f>
        <v>7.9814627129692886E-19</v>
      </c>
      <c r="AZ77" s="53">
        <f>IF('Fixed data'!$G$19=FALSE,AZ64+AZ76,AZ64)</f>
        <v>7.9814627129692886E-19</v>
      </c>
      <c r="BA77" s="53">
        <f>IF('Fixed data'!$G$19=FALSE,BA64+BA76,BA64)</f>
        <v>7.9814627129692886E-19</v>
      </c>
      <c r="BB77" s="53">
        <f>IF('Fixed data'!$G$19=FALSE,BB64+BB76,BB64)</f>
        <v>7.9814627129692886E-19</v>
      </c>
      <c r="BC77" s="53">
        <f>IF('Fixed data'!$G$19=FALSE,BC64+BC76,BC64)</f>
        <v>7.9814627129692886E-19</v>
      </c>
      <c r="BD77" s="53">
        <f>IF('Fixed data'!$G$19=FALSE,BD64+BD76,BD64)</f>
        <v>7.9814627129692886E-19</v>
      </c>
    </row>
    <row r="78" spans="1:56" ht="15.75" outlineLevel="1"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-1.774501891688365E-2</v>
      </c>
      <c r="F80" s="54">
        <f>F77*F78</f>
        <v>7.8815229552929508E-3</v>
      </c>
      <c r="G80" s="54">
        <f t="shared" ref="G80:BD80" si="10">G77*G78</f>
        <v>7.6271650248039844E-3</v>
      </c>
      <c r="H80" s="54">
        <f t="shared" si="10"/>
        <v>7.4043260066683735E-3</v>
      </c>
      <c r="I80" s="54">
        <f t="shared" si="10"/>
        <v>7.1865374465909133E-3</v>
      </c>
      <c r="J80" s="54">
        <f t="shared" si="10"/>
        <v>6.9745687026006838E-3</v>
      </c>
      <c r="K80" s="54">
        <f t="shared" si="10"/>
        <v>7.2945180867076548E-3</v>
      </c>
      <c r="L80" s="54">
        <f t="shared" si="10"/>
        <v>7.5475269742349381E-3</v>
      </c>
      <c r="M80" s="54">
        <f t="shared" si="10"/>
        <v>7.7404103674924745E-3</v>
      </c>
      <c r="N80" s="54">
        <f t="shared" si="10"/>
        <v>7.8768211912055575E-3</v>
      </c>
      <c r="O80" s="54">
        <f t="shared" si="10"/>
        <v>7.9627418698112878E-3</v>
      </c>
      <c r="P80" s="54">
        <f t="shared" si="10"/>
        <v>8.0019331432950366E-3</v>
      </c>
      <c r="Q80" s="54">
        <f t="shared" si="10"/>
        <v>7.9980480207781837E-3</v>
      </c>
      <c r="R80" s="54">
        <f t="shared" si="10"/>
        <v>7.9559784621742544E-3</v>
      </c>
      <c r="S80" s="54">
        <f t="shared" si="10"/>
        <v>7.8784105086327043E-3</v>
      </c>
      <c r="T80" s="54">
        <f t="shared" si="10"/>
        <v>8.3178682689284151E-3</v>
      </c>
      <c r="U80" s="54">
        <f t="shared" si="10"/>
        <v>8.1642818609920422E-3</v>
      </c>
      <c r="V80" s="54">
        <f t="shared" si="10"/>
        <v>7.9826195899236323E-3</v>
      </c>
      <c r="W80" s="54">
        <f t="shared" si="10"/>
        <v>7.7759349746173807E-3</v>
      </c>
      <c r="X80" s="54">
        <f t="shared" si="10"/>
        <v>7.5470740145076711E-3</v>
      </c>
      <c r="Y80" s="54">
        <f t="shared" si="10"/>
        <v>7.2986868524236763E-3</v>
      </c>
      <c r="Z80" s="54">
        <f t="shared" si="10"/>
        <v>7.0084167497833621E-3</v>
      </c>
      <c r="AA80" s="54">
        <f t="shared" si="10"/>
        <v>6.7307795536742741E-3</v>
      </c>
      <c r="AB80" s="54">
        <f t="shared" si="10"/>
        <v>6.4403532529821788E-3</v>
      </c>
      <c r="AC80" s="54">
        <f t="shared" si="10"/>
        <v>6.1391167486158169E-3</v>
      </c>
      <c r="AD80" s="54">
        <f t="shared" si="10"/>
        <v>5.8289027948363785E-3</v>
      </c>
      <c r="AE80" s="54">
        <f t="shared" si="10"/>
        <v>5.5114065313737817E-3</v>
      </c>
      <c r="AF80" s="54">
        <f t="shared" si="10"/>
        <v>5.1881935748185762E-3</v>
      </c>
      <c r="AG80" s="54">
        <f t="shared" si="10"/>
        <v>4.8607076903814436E-3</v>
      </c>
      <c r="AH80" s="54">
        <f t="shared" si="10"/>
        <v>4.5302780641546768E-3</v>
      </c>
      <c r="AI80" s="54">
        <f t="shared" si="10"/>
        <v>4.8707839061107056E-3</v>
      </c>
      <c r="AJ80" s="54">
        <f t="shared" si="10"/>
        <v>4.5076408208094111E-3</v>
      </c>
      <c r="AK80" s="54">
        <f t="shared" si="10"/>
        <v>4.1412442987467284E-3</v>
      </c>
      <c r="AL80" s="54">
        <f t="shared" si="10"/>
        <v>3.7726824718624513E-3</v>
      </c>
      <c r="AM80" s="54">
        <f t="shared" si="10"/>
        <v>3.4029656454710468E-3</v>
      </c>
      <c r="AN80" s="54">
        <f t="shared" si="10"/>
        <v>3.3243063395102255E-3</v>
      </c>
      <c r="AO80" s="54">
        <f t="shared" si="10"/>
        <v>3.2463464306428554E-3</v>
      </c>
      <c r="AP80" s="54">
        <f t="shared" si="10"/>
        <v>3.1701077458893912E-3</v>
      </c>
      <c r="AQ80" s="54">
        <f t="shared" si="10"/>
        <v>3.0955561559895283E-3</v>
      </c>
      <c r="AR80" s="54">
        <f t="shared" si="10"/>
        <v>3.0226580596182839E-3</v>
      </c>
      <c r="AS80" s="54">
        <f t="shared" si="10"/>
        <v>2.9522651716857059E-3</v>
      </c>
      <c r="AT80" s="54">
        <f t="shared" si="10"/>
        <v>2.8816905706928087E-3</v>
      </c>
      <c r="AU80" s="54">
        <f t="shared" si="10"/>
        <v>2.8135565972679908E-3</v>
      </c>
      <c r="AV80" s="54">
        <f t="shared" si="10"/>
        <v>2.7469469503998982E-3</v>
      </c>
      <c r="AW80" s="54">
        <f t="shared" si="10"/>
        <v>2.6810445103468508E-3</v>
      </c>
      <c r="AX80" s="54">
        <f t="shared" si="10"/>
        <v>-2.1753698345931637E-4</v>
      </c>
      <c r="AY80" s="54">
        <f t="shared" si="10"/>
        <v>1.9894495385480406E-19</v>
      </c>
      <c r="AZ80" s="54">
        <f t="shared" si="10"/>
        <v>1.931504406357321E-19</v>
      </c>
      <c r="BA80" s="54">
        <f t="shared" si="10"/>
        <v>1.8752469964634187E-19</v>
      </c>
      <c r="BB80" s="54">
        <f t="shared" si="10"/>
        <v>1.8206281519062318E-19</v>
      </c>
      <c r="BC80" s="54">
        <f t="shared" si="10"/>
        <v>1.7676001474817784E-19</v>
      </c>
      <c r="BD80" s="54">
        <f t="shared" si="10"/>
        <v>1.7161166480405616E-19</v>
      </c>
    </row>
    <row r="81" spans="1:56" x14ac:dyDescent="0.3">
      <c r="A81" s="74"/>
      <c r="B81" s="15" t="s">
        <v>18</v>
      </c>
      <c r="C81" s="15"/>
      <c r="D81" s="14" t="s">
        <v>39</v>
      </c>
      <c r="E81" s="55">
        <f>+E80</f>
        <v>-1.774501891688365E-2</v>
      </c>
      <c r="F81" s="55">
        <f>+E81+F80</f>
        <v>-9.8634959615906993E-3</v>
      </c>
      <c r="G81" s="55">
        <f t="shared" ref="G81:BD81" si="11">+F81+G80</f>
        <v>-2.236330936786715E-3</v>
      </c>
      <c r="H81" s="55">
        <f t="shared" si="11"/>
        <v>5.1679950698816585E-3</v>
      </c>
      <c r="I81" s="55">
        <f t="shared" si="11"/>
        <v>1.2354532516472571E-2</v>
      </c>
      <c r="J81" s="55">
        <f t="shared" si="11"/>
        <v>1.9329101219073254E-2</v>
      </c>
      <c r="K81" s="55">
        <f t="shared" si="11"/>
        <v>2.6623619305780909E-2</v>
      </c>
      <c r="L81" s="55">
        <f>+K81+L80</f>
        <v>3.4171146280015843E-2</v>
      </c>
      <c r="M81" s="55">
        <f t="shared" si="11"/>
        <v>4.191155664750832E-2</v>
      </c>
      <c r="N81" s="55">
        <f t="shared" si="11"/>
        <v>4.9788377838713878E-2</v>
      </c>
      <c r="O81" s="55">
        <f t="shared" si="11"/>
        <v>5.7751119708525166E-2</v>
      </c>
      <c r="P81" s="55">
        <f t="shared" si="11"/>
        <v>6.5753052851820204E-2</v>
      </c>
      <c r="Q81" s="55">
        <f t="shared" si="11"/>
        <v>7.3751100872598382E-2</v>
      </c>
      <c r="R81" s="55">
        <f t="shared" si="11"/>
        <v>8.1707079334772642E-2</v>
      </c>
      <c r="S81" s="55">
        <f t="shared" si="11"/>
        <v>8.958548984340535E-2</v>
      </c>
      <c r="T81" s="55">
        <f t="shared" si="11"/>
        <v>9.7903358112333763E-2</v>
      </c>
      <c r="U81" s="55">
        <f t="shared" si="11"/>
        <v>0.1060676399733258</v>
      </c>
      <c r="V81" s="55">
        <f t="shared" si="11"/>
        <v>0.11405025956324943</v>
      </c>
      <c r="W81" s="55">
        <f t="shared" si="11"/>
        <v>0.12182619453786682</v>
      </c>
      <c r="X81" s="55">
        <f t="shared" si="11"/>
        <v>0.12937326855237449</v>
      </c>
      <c r="Y81" s="55">
        <f t="shared" si="11"/>
        <v>0.13667195540479818</v>
      </c>
      <c r="Z81" s="55">
        <f t="shared" si="11"/>
        <v>0.14368037215458154</v>
      </c>
      <c r="AA81" s="55">
        <f t="shared" si="11"/>
        <v>0.15041115170825581</v>
      </c>
      <c r="AB81" s="55">
        <f t="shared" si="11"/>
        <v>0.15685150496123798</v>
      </c>
      <c r="AC81" s="55">
        <f t="shared" si="11"/>
        <v>0.16299062170985379</v>
      </c>
      <c r="AD81" s="55">
        <f t="shared" si="11"/>
        <v>0.16881952450469018</v>
      </c>
      <c r="AE81" s="55">
        <f t="shared" si="11"/>
        <v>0.17433093103606395</v>
      </c>
      <c r="AF81" s="55">
        <f t="shared" si="11"/>
        <v>0.17951912461088254</v>
      </c>
      <c r="AG81" s="55">
        <f t="shared" si="11"/>
        <v>0.18437983230126398</v>
      </c>
      <c r="AH81" s="55">
        <f t="shared" si="11"/>
        <v>0.18891011036541866</v>
      </c>
      <c r="AI81" s="55">
        <f t="shared" si="11"/>
        <v>0.19378089427152936</v>
      </c>
      <c r="AJ81" s="55">
        <f t="shared" si="11"/>
        <v>0.19828853509233876</v>
      </c>
      <c r="AK81" s="55">
        <f t="shared" si="11"/>
        <v>0.2024297793910855</v>
      </c>
      <c r="AL81" s="55">
        <f t="shared" si="11"/>
        <v>0.20620246186294794</v>
      </c>
      <c r="AM81" s="55">
        <f t="shared" si="11"/>
        <v>0.20960542750841898</v>
      </c>
      <c r="AN81" s="55">
        <f t="shared" si="11"/>
        <v>0.21292973384792921</v>
      </c>
      <c r="AO81" s="55">
        <f t="shared" si="11"/>
        <v>0.21617608027857207</v>
      </c>
      <c r="AP81" s="55">
        <f t="shared" si="11"/>
        <v>0.21934618802446146</v>
      </c>
      <c r="AQ81" s="55">
        <f t="shared" si="11"/>
        <v>0.22244174418045098</v>
      </c>
      <c r="AR81" s="55">
        <f t="shared" si="11"/>
        <v>0.22546440224006928</v>
      </c>
      <c r="AS81" s="55">
        <f t="shared" si="11"/>
        <v>0.22841666741175498</v>
      </c>
      <c r="AT81" s="55">
        <f t="shared" si="11"/>
        <v>0.2312983579824478</v>
      </c>
      <c r="AU81" s="55">
        <f t="shared" si="11"/>
        <v>0.23411191457971578</v>
      </c>
      <c r="AV81" s="55">
        <f t="shared" si="11"/>
        <v>0.23685886153011568</v>
      </c>
      <c r="AW81" s="55">
        <f t="shared" si="11"/>
        <v>0.23953990604046252</v>
      </c>
      <c r="AX81" s="55">
        <f t="shared" si="11"/>
        <v>0.23932236905700321</v>
      </c>
      <c r="AY81" s="55">
        <f t="shared" si="11"/>
        <v>0.23932236905700321</v>
      </c>
      <c r="AZ81" s="55">
        <f t="shared" si="11"/>
        <v>0.23932236905700321</v>
      </c>
      <c r="BA81" s="55">
        <f t="shared" si="11"/>
        <v>0.23932236905700321</v>
      </c>
      <c r="BB81" s="55">
        <f t="shared" si="11"/>
        <v>0.23932236905700321</v>
      </c>
      <c r="BC81" s="55">
        <f t="shared" si="11"/>
        <v>0.23932236905700321</v>
      </c>
      <c r="BD81" s="55">
        <f t="shared" si="11"/>
        <v>0.23932236905700321</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ht="12.75" customHeight="1" x14ac:dyDescent="0.3">
      <c r="A86" s="213" t="s">
        <v>250</v>
      </c>
      <c r="B86" s="4" t="s">
        <v>205</v>
      </c>
      <c r="D86" s="4" t="s">
        <v>85</v>
      </c>
      <c r="E86" s="43">
        <f>'Workings 1'!E11</f>
        <v>0</v>
      </c>
      <c r="F86" s="140">
        <f>'Workings 1'!F11</f>
        <v>275.16750051767411</v>
      </c>
      <c r="G86" s="140">
        <f>'Workings 1'!G11</f>
        <v>275.16750051767411</v>
      </c>
      <c r="H86" s="140">
        <f>'Workings 1'!H11</f>
        <v>275.16750051767411</v>
      </c>
      <c r="I86" s="140">
        <f>'Workings 1'!I11</f>
        <v>275.16750051767411</v>
      </c>
      <c r="J86" s="140">
        <f>'Workings 1'!J11</f>
        <v>275.16750051767411</v>
      </c>
      <c r="K86" s="140">
        <f>'Workings 1'!K11</f>
        <v>275.16750051767411</v>
      </c>
      <c r="L86" s="140">
        <f>'Workings 1'!L11</f>
        <v>275.16750051767411</v>
      </c>
      <c r="M86" s="140">
        <f>'Workings 1'!M11</f>
        <v>275.16750051767411</v>
      </c>
      <c r="N86" s="140">
        <f>'Workings 1'!N11</f>
        <v>275.16750051767411</v>
      </c>
      <c r="O86" s="140">
        <f>'Workings 1'!O11</f>
        <v>275.16750051767411</v>
      </c>
      <c r="P86" s="140">
        <f>'Workings 1'!P11</f>
        <v>275.16750051767411</v>
      </c>
      <c r="Q86" s="140">
        <f>'Workings 1'!Q11</f>
        <v>275.16750051767411</v>
      </c>
      <c r="R86" s="140">
        <f>'Workings 1'!R11</f>
        <v>275.16750051767411</v>
      </c>
      <c r="S86" s="140">
        <f>'Workings 1'!S11</f>
        <v>275.16750051767411</v>
      </c>
      <c r="T86" s="140">
        <f>'Workings 1'!T11</f>
        <v>275.16750051767411</v>
      </c>
      <c r="U86" s="140">
        <f>'Workings 1'!U11</f>
        <v>275.16750051767411</v>
      </c>
      <c r="V86" s="140">
        <f>'Workings 1'!V11</f>
        <v>275.16750051767411</v>
      </c>
      <c r="W86" s="140">
        <f>'Workings 1'!W11</f>
        <v>275.16750051767411</v>
      </c>
      <c r="X86" s="140">
        <f>'Workings 1'!X11</f>
        <v>275.16750051767411</v>
      </c>
      <c r="Y86" s="140">
        <f>'Workings 1'!Y11</f>
        <v>275.16750051767411</v>
      </c>
      <c r="Z86" s="140">
        <f>'Workings 1'!Z11</f>
        <v>275.16750051767411</v>
      </c>
      <c r="AA86" s="140">
        <f>'Workings 1'!AA11</f>
        <v>275.16750051767411</v>
      </c>
      <c r="AB86" s="140">
        <f>'Workings 1'!AB11</f>
        <v>275.16750051767411</v>
      </c>
      <c r="AC86" s="140">
        <f>'Workings 1'!AC11</f>
        <v>275.16750051767411</v>
      </c>
      <c r="AD86" s="140">
        <f>'Workings 1'!AD11</f>
        <v>275.16750051767411</v>
      </c>
      <c r="AE86" s="140">
        <f>'Workings 1'!AE11</f>
        <v>275.16750051767411</v>
      </c>
      <c r="AF86" s="140">
        <f>'Workings 1'!AF11</f>
        <v>275.16750051767411</v>
      </c>
      <c r="AG86" s="140">
        <f>'Workings 1'!AG11</f>
        <v>275.16750051767411</v>
      </c>
      <c r="AH86" s="140">
        <f>'Workings 1'!AH11</f>
        <v>275.16750051767411</v>
      </c>
      <c r="AI86" s="140">
        <f>'Workings 1'!AI11</f>
        <v>275.16750051767411</v>
      </c>
      <c r="AJ86" s="140">
        <f>'Workings 1'!AJ11</f>
        <v>275.16750051767411</v>
      </c>
      <c r="AK86" s="140">
        <f>'Workings 1'!AK11</f>
        <v>275.16750051767411</v>
      </c>
      <c r="AL86" s="140">
        <f>'Workings 1'!AL11</f>
        <v>275.16750051767411</v>
      </c>
      <c r="AM86" s="140">
        <f>'Workings 1'!AM11</f>
        <v>275.16750051767411</v>
      </c>
      <c r="AN86" s="140">
        <f>'Workings 1'!AN11</f>
        <v>275.16750051767411</v>
      </c>
      <c r="AO86" s="140">
        <f>'Workings 1'!AO11</f>
        <v>275.16750051767411</v>
      </c>
      <c r="AP86" s="140">
        <f>'Workings 1'!AP11</f>
        <v>275.16750051767411</v>
      </c>
      <c r="AQ86" s="140">
        <f>'Workings 1'!AQ11</f>
        <v>275.16750051767411</v>
      </c>
      <c r="AR86" s="140">
        <f>'Workings 1'!AR11</f>
        <v>275.16750051767411</v>
      </c>
      <c r="AS86" s="140">
        <f>'Workings 1'!AS11</f>
        <v>275.16750051767411</v>
      </c>
      <c r="AT86" s="140">
        <f>'Workings 1'!AT11</f>
        <v>275.16750051767411</v>
      </c>
      <c r="AU86" s="140">
        <f>'Workings 1'!AU11</f>
        <v>275.16750051767411</v>
      </c>
      <c r="AV86" s="140">
        <f>'Workings 1'!AV11</f>
        <v>275.16750051767411</v>
      </c>
      <c r="AW86" s="140">
        <f>'Workings 1'!AW11</f>
        <v>275.16750051767411</v>
      </c>
      <c r="AX86" s="140">
        <f>'Workings 1'!AX11</f>
        <v>0</v>
      </c>
      <c r="AY86" s="140">
        <f>'Workings 1'!AY11</f>
        <v>0</v>
      </c>
      <c r="AZ86" s="140">
        <f>'Workings 1'!AZ11</f>
        <v>0</v>
      </c>
      <c r="BA86" s="140">
        <f>'Workings 1'!BA11</f>
        <v>0</v>
      </c>
      <c r="BB86" s="140">
        <f>'Workings 1'!BB11</f>
        <v>0</v>
      </c>
      <c r="BC86" s="140">
        <f>'Workings 1'!BC11</f>
        <v>0</v>
      </c>
      <c r="BD86" s="140">
        <f>'Workings 1'!BD11</f>
        <v>0</v>
      </c>
    </row>
    <row r="87" spans="1:56" x14ac:dyDescent="0.3">
      <c r="A87" s="213"/>
      <c r="B87" s="4" t="s">
        <v>206</v>
      </c>
      <c r="D87" s="4" t="s">
        <v>87</v>
      </c>
      <c r="E87" s="34">
        <f>E86*'Fixed data'!H$12</f>
        <v>0</v>
      </c>
      <c r="F87" s="34">
        <f>F86*'Fixed data'!I$12</f>
        <v>120.08277349944179</v>
      </c>
      <c r="G87" s="34">
        <f>G86*'Fixed data'!J$12</f>
        <v>116.52728566628225</v>
      </c>
      <c r="H87" s="34">
        <f>H86*'Fixed data'!K$12</f>
        <v>112.97179783312269</v>
      </c>
      <c r="I87" s="34">
        <f>I86*'Fixed data'!L$12</f>
        <v>109.41630999996313</v>
      </c>
      <c r="J87" s="34">
        <f>J86*'Fixed data'!M$12</f>
        <v>105.8608221668036</v>
      </c>
      <c r="K87" s="34">
        <f>K86*'Fixed data'!N$12</f>
        <v>102.30533433364404</v>
      </c>
      <c r="L87" s="34">
        <f>L86*'Fixed data'!O$12</f>
        <v>98.74984650048448</v>
      </c>
      <c r="M87" s="34">
        <f>M86*'Fixed data'!P$12</f>
        <v>95.194358667324948</v>
      </c>
      <c r="N87" s="34">
        <f>N86*'Fixed data'!Q$12</f>
        <v>91.638870834165388</v>
      </c>
      <c r="O87" s="34">
        <f>O86*'Fixed data'!R$12</f>
        <v>88.083383001005828</v>
      </c>
      <c r="P87" s="34">
        <f>P86*'Fixed data'!S$12</f>
        <v>84.527895167846296</v>
      </c>
      <c r="Q87" s="34">
        <f>Q86*'Fixed data'!T$12</f>
        <v>80.972407334686736</v>
      </c>
      <c r="R87" s="34">
        <f>R86*'Fixed data'!U$12</f>
        <v>77.416919501527175</v>
      </c>
      <c r="S87" s="34">
        <f>S86*'Fixed data'!V$12</f>
        <v>73.861431668367644</v>
      </c>
      <c r="T87" s="34">
        <f>T86*'Fixed data'!W$12</f>
        <v>70.305943835208083</v>
      </c>
      <c r="U87" s="34">
        <f>U86*'Fixed data'!X$12</f>
        <v>66.750456002048537</v>
      </c>
      <c r="V87" s="34">
        <f>V86*'Fixed data'!Y$12</f>
        <v>63.194968168888984</v>
      </c>
      <c r="W87" s="34">
        <f>W86*'Fixed data'!Z$12</f>
        <v>59.639480335729431</v>
      </c>
      <c r="X87" s="34">
        <f>X86*'Fixed data'!AA$12</f>
        <v>56.083992502569878</v>
      </c>
      <c r="Y87" s="34">
        <f>Y86*'Fixed data'!AB$12</f>
        <v>52.528504669410331</v>
      </c>
      <c r="Z87" s="34">
        <f>Z86*'Fixed data'!AC$12</f>
        <v>48.973016836250778</v>
      </c>
      <c r="AA87" s="34">
        <f>AA86*'Fixed data'!AD$12</f>
        <v>45.417529003091225</v>
      </c>
      <c r="AB87" s="34">
        <f>AB86*'Fixed data'!AE$12</f>
        <v>41.862041169931679</v>
      </c>
      <c r="AC87" s="34">
        <f>AC86*'Fixed data'!AF$12</f>
        <v>38.306553336772119</v>
      </c>
      <c r="AD87" s="34">
        <f>AD86*'Fixed data'!AG$12</f>
        <v>34.75106550361258</v>
      </c>
      <c r="AE87" s="34">
        <f>AE86*'Fixed data'!AH$12</f>
        <v>31.195577670453034</v>
      </c>
      <c r="AF87" s="34">
        <f>AF86*'Fixed data'!AI$12</f>
        <v>27.640089837293484</v>
      </c>
      <c r="AG87" s="34">
        <f>AG86*'Fixed data'!AJ$12</f>
        <v>24.084602004133934</v>
      </c>
      <c r="AH87" s="34">
        <f>AH86*'Fixed data'!AK$12</f>
        <v>20.529114170974392</v>
      </c>
      <c r="AI87" s="34">
        <f>AI86*'Fixed data'!AL$12</f>
        <v>16.973626337814842</v>
      </c>
      <c r="AJ87" s="34">
        <f>AJ86*'Fixed data'!AM$12</f>
        <v>13.418138504655296</v>
      </c>
      <c r="AK87" s="34">
        <f>AK86*'Fixed data'!AN$12</f>
        <v>9.8626506714957483</v>
      </c>
      <c r="AL87" s="34">
        <f>AL86*'Fixed data'!AO$12</f>
        <v>6.3071628383362022</v>
      </c>
      <c r="AM87" s="34">
        <f>AM86*'Fixed data'!AP$12</f>
        <v>2.7516750051766552</v>
      </c>
      <c r="AN87" s="34">
        <f>AN86*'Fixed data'!AQ$12</f>
        <v>2.7516750051767414</v>
      </c>
      <c r="AO87" s="34">
        <f>AO86*'Fixed data'!AR$12</f>
        <v>2.7516750051767414</v>
      </c>
      <c r="AP87" s="34">
        <f>AP86*'Fixed data'!AS$12</f>
        <v>2.7516750051767414</v>
      </c>
      <c r="AQ87" s="34">
        <f>AQ86*'Fixed data'!AT$12</f>
        <v>2.7516750051767414</v>
      </c>
      <c r="AR87" s="34">
        <f>AR86*'Fixed data'!AU$12</f>
        <v>2.7516750051767414</v>
      </c>
      <c r="AS87" s="34">
        <f>AS86*'Fixed data'!AV$12</f>
        <v>2.7516750051767414</v>
      </c>
      <c r="AT87" s="34">
        <f>AT86*'Fixed data'!AW$12</f>
        <v>2.7516750051767414</v>
      </c>
      <c r="AU87" s="34">
        <f>AU86*'Fixed data'!AX$12</f>
        <v>2.7516750051767414</v>
      </c>
      <c r="AV87" s="34">
        <f>AV86*'Fixed data'!AY$12</f>
        <v>2.7516750051767414</v>
      </c>
      <c r="AW87" s="34">
        <f>AW86*'Fixed data'!AZ$12</f>
        <v>2.7516750051767414</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213"/>
      <c r="B88" s="4" t="s">
        <v>207</v>
      </c>
      <c r="D88" s="4" t="s">
        <v>203</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x14ac:dyDescent="0.3">
      <c r="A89" s="213"/>
      <c r="B89" s="4" t="s">
        <v>208</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x14ac:dyDescent="0.3">
      <c r="A90" s="213"/>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13"/>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13"/>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13"/>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workbookViewId="0">
      <selection activeCell="D23" sqref="D23"/>
    </sheetView>
  </sheetViews>
  <sheetFormatPr defaultRowHeight="15" x14ac:dyDescent="0.25"/>
  <cols>
    <col min="1" max="1" width="27.28515625" customWidth="1"/>
    <col min="2" max="2" width="11.28515625" customWidth="1"/>
    <col min="4" max="4" width="26.42578125" bestFit="1" customWidth="1"/>
    <col min="7" max="7" width="9.7109375" customWidth="1"/>
  </cols>
  <sheetData>
    <row r="1" spans="1:49" ht="18.75" x14ac:dyDescent="0.3">
      <c r="A1" s="1" t="s">
        <v>312</v>
      </c>
    </row>
    <row r="2" spans="1:49" ht="21" x14ac:dyDescent="0.35">
      <c r="A2" t="s">
        <v>288</v>
      </c>
    </row>
    <row r="3" spans="1:49" s="141" customFormat="1" ht="15.75" thickBot="1" x14ac:dyDescent="0.3"/>
    <row r="4" spans="1:49" s="141" customFormat="1" ht="17.25" x14ac:dyDescent="0.25">
      <c r="A4" s="217" t="s">
        <v>317</v>
      </c>
      <c r="B4" s="218"/>
      <c r="F4" s="147" t="s">
        <v>297</v>
      </c>
      <c r="G4" s="148">
        <v>0.53</v>
      </c>
      <c r="K4" s="143"/>
      <c r="L4" s="144" t="s">
        <v>299</v>
      </c>
    </row>
    <row r="5" spans="1:49" s="141" customFormat="1" ht="15.75" thickBot="1" x14ac:dyDescent="0.3">
      <c r="A5" s="223"/>
      <c r="B5" s="224"/>
      <c r="F5" s="149" t="s">
        <v>296</v>
      </c>
      <c r="G5" s="150">
        <f>(L5*G4)+((1-L5)*G4^2)</f>
        <v>0.30581000000000003</v>
      </c>
      <c r="K5" s="145" t="s">
        <v>298</v>
      </c>
      <c r="L5" s="146">
        <v>0.1</v>
      </c>
    </row>
    <row r="6" spans="1:49" s="141" customFormat="1" x14ac:dyDescent="0.25">
      <c r="A6" s="162" t="s">
        <v>308</v>
      </c>
      <c r="B6" s="163">
        <v>1000</v>
      </c>
    </row>
    <row r="7" spans="1:49" s="141" customFormat="1" x14ac:dyDescent="0.25">
      <c r="A7" s="151" t="s">
        <v>311</v>
      </c>
      <c r="B7" s="167">
        <v>106.61997337145188</v>
      </c>
    </row>
    <row r="8" spans="1:49" s="141" customFormat="1" x14ac:dyDescent="0.25">
      <c r="A8" s="151" t="s">
        <v>309</v>
      </c>
      <c r="B8" s="152">
        <v>0.128</v>
      </c>
      <c r="E8" s="157" t="s">
        <v>300</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s="141" customFormat="1" ht="15.75" x14ac:dyDescent="0.3">
      <c r="A9" s="151" t="s">
        <v>318</v>
      </c>
      <c r="B9" s="152">
        <f>(300^2*B8)*G5*8760/1000000</f>
        <v>30.860877312000003</v>
      </c>
      <c r="D9" s="154" t="s">
        <v>301</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s="141" customFormat="1" ht="15.75" thickBot="1" x14ac:dyDescent="0.3">
      <c r="A10" s="161" t="s">
        <v>320</v>
      </c>
      <c r="B10" s="150">
        <f>'Workings baseline'!B9-'Workings 1'!B9</f>
        <v>15.241911378150004</v>
      </c>
      <c r="D10" s="154" t="s">
        <v>304</v>
      </c>
      <c r="E10" s="166">
        <v>18.053346046358705</v>
      </c>
      <c r="F10" s="142">
        <v>0</v>
      </c>
      <c r="G10" s="142">
        <v>0</v>
      </c>
      <c r="H10" s="142">
        <v>0</v>
      </c>
      <c r="I10" s="142">
        <v>0</v>
      </c>
      <c r="J10" s="142">
        <v>0</v>
      </c>
      <c r="K10" s="142">
        <v>0</v>
      </c>
      <c r="L10" s="142">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s="141" customFormat="1" x14ac:dyDescent="0.25">
      <c r="D11" s="154" t="s">
        <v>302</v>
      </c>
      <c r="E11" s="164">
        <f>0</f>
        <v>0</v>
      </c>
      <c r="F11" s="164">
        <f>E10*B10</f>
        <v>275.16750051767411</v>
      </c>
      <c r="G11" s="164">
        <f>F11</f>
        <v>275.16750051767411</v>
      </c>
      <c r="H11" s="164">
        <f t="shared" ref="H11:AW11" si="0">G11</f>
        <v>275.16750051767411</v>
      </c>
      <c r="I11" s="164">
        <f t="shared" si="0"/>
        <v>275.16750051767411</v>
      </c>
      <c r="J11" s="164">
        <f t="shared" si="0"/>
        <v>275.16750051767411</v>
      </c>
      <c r="K11" s="164">
        <f t="shared" si="0"/>
        <v>275.16750051767411</v>
      </c>
      <c r="L11" s="164">
        <f t="shared" si="0"/>
        <v>275.16750051767411</v>
      </c>
      <c r="M11" s="164">
        <f t="shared" si="0"/>
        <v>275.16750051767411</v>
      </c>
      <c r="N11" s="164">
        <f t="shared" si="0"/>
        <v>275.16750051767411</v>
      </c>
      <c r="O11" s="164">
        <f t="shared" si="0"/>
        <v>275.16750051767411</v>
      </c>
      <c r="P11" s="164">
        <f t="shared" si="0"/>
        <v>275.16750051767411</v>
      </c>
      <c r="Q11" s="164">
        <f t="shared" si="0"/>
        <v>275.16750051767411</v>
      </c>
      <c r="R11" s="164">
        <f t="shared" si="0"/>
        <v>275.16750051767411</v>
      </c>
      <c r="S11" s="164">
        <f t="shared" si="0"/>
        <v>275.16750051767411</v>
      </c>
      <c r="T11" s="164">
        <f t="shared" si="0"/>
        <v>275.16750051767411</v>
      </c>
      <c r="U11" s="164">
        <f t="shared" si="0"/>
        <v>275.16750051767411</v>
      </c>
      <c r="V11" s="164">
        <f t="shared" si="0"/>
        <v>275.16750051767411</v>
      </c>
      <c r="W11" s="164">
        <f t="shared" si="0"/>
        <v>275.16750051767411</v>
      </c>
      <c r="X11" s="164">
        <f t="shared" si="0"/>
        <v>275.16750051767411</v>
      </c>
      <c r="Y11" s="164">
        <f t="shared" si="0"/>
        <v>275.16750051767411</v>
      </c>
      <c r="Z11" s="164">
        <f t="shared" si="0"/>
        <v>275.16750051767411</v>
      </c>
      <c r="AA11" s="164">
        <f t="shared" si="0"/>
        <v>275.16750051767411</v>
      </c>
      <c r="AB11" s="164">
        <f t="shared" si="0"/>
        <v>275.16750051767411</v>
      </c>
      <c r="AC11" s="164">
        <f t="shared" si="0"/>
        <v>275.16750051767411</v>
      </c>
      <c r="AD11" s="164">
        <f t="shared" si="0"/>
        <v>275.16750051767411</v>
      </c>
      <c r="AE11" s="164">
        <f t="shared" si="0"/>
        <v>275.16750051767411</v>
      </c>
      <c r="AF11" s="164">
        <f t="shared" si="0"/>
        <v>275.16750051767411</v>
      </c>
      <c r="AG11" s="164">
        <f t="shared" si="0"/>
        <v>275.16750051767411</v>
      </c>
      <c r="AH11" s="164">
        <f t="shared" si="0"/>
        <v>275.16750051767411</v>
      </c>
      <c r="AI11" s="164">
        <f t="shared" si="0"/>
        <v>275.16750051767411</v>
      </c>
      <c r="AJ11" s="164">
        <f t="shared" si="0"/>
        <v>275.16750051767411</v>
      </c>
      <c r="AK11" s="164">
        <f t="shared" si="0"/>
        <v>275.16750051767411</v>
      </c>
      <c r="AL11" s="164">
        <f t="shared" si="0"/>
        <v>275.16750051767411</v>
      </c>
      <c r="AM11" s="164">
        <f t="shared" si="0"/>
        <v>275.16750051767411</v>
      </c>
      <c r="AN11" s="164">
        <f t="shared" si="0"/>
        <v>275.16750051767411</v>
      </c>
      <c r="AO11" s="164">
        <f t="shared" si="0"/>
        <v>275.16750051767411</v>
      </c>
      <c r="AP11" s="164">
        <f t="shared" si="0"/>
        <v>275.16750051767411</v>
      </c>
      <c r="AQ11" s="164">
        <f t="shared" si="0"/>
        <v>275.16750051767411</v>
      </c>
      <c r="AR11" s="164">
        <f t="shared" si="0"/>
        <v>275.16750051767411</v>
      </c>
      <c r="AS11" s="164">
        <f t="shared" si="0"/>
        <v>275.16750051767411</v>
      </c>
      <c r="AT11" s="164">
        <f t="shared" si="0"/>
        <v>275.16750051767411</v>
      </c>
      <c r="AU11" s="164">
        <f t="shared" si="0"/>
        <v>275.16750051767411</v>
      </c>
      <c r="AV11" s="164">
        <f t="shared" si="0"/>
        <v>275.16750051767411</v>
      </c>
      <c r="AW11" s="164">
        <f t="shared" si="0"/>
        <v>275.16750051767411</v>
      </c>
    </row>
    <row r="12" spans="1:49" s="141" customFormat="1" x14ac:dyDescent="0.25">
      <c r="D12" s="154" t="s">
        <v>321</v>
      </c>
      <c r="E12" s="142">
        <f>(B7-'Workings baseline'!B7)*E10/1000</f>
        <v>5.4897578191057228E-2</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s="141" customFormat="1" x14ac:dyDescent="0.25"/>
    <row r="14" spans="1:49" s="141" customFormat="1" x14ac:dyDescent="0.25">
      <c r="A14" s="141" t="s">
        <v>319</v>
      </c>
      <c r="B14"/>
      <c r="I14" s="165"/>
    </row>
    <row r="15" spans="1:49" ht="17.25" x14ac:dyDescent="0.25">
      <c r="A15" s="141" t="s">
        <v>339</v>
      </c>
    </row>
    <row r="16" spans="1:49" x14ac:dyDescent="0.25">
      <c r="A16" s="160" t="s">
        <v>340</v>
      </c>
    </row>
    <row r="17" spans="1:1" x14ac:dyDescent="0.25">
      <c r="A17" s="160" t="s">
        <v>341</v>
      </c>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workbookViewId="0">
      <selection activeCell="A7" sqref="A7"/>
    </sheetView>
  </sheetViews>
  <sheetFormatPr defaultRowHeight="15" x14ac:dyDescent="0.25"/>
  <sheetData>
    <row r="1" spans="1:16" x14ac:dyDescent="0.25">
      <c r="A1" s="169"/>
      <c r="B1" s="169"/>
      <c r="C1" s="169"/>
      <c r="D1" s="169"/>
      <c r="E1" s="169"/>
      <c r="F1" s="169"/>
      <c r="G1" s="169"/>
      <c r="H1" s="169"/>
      <c r="I1" s="169"/>
      <c r="J1" s="169"/>
      <c r="K1" s="169"/>
      <c r="L1" s="169"/>
      <c r="M1" s="169"/>
      <c r="N1" s="169"/>
      <c r="O1" s="169"/>
      <c r="P1" s="169"/>
    </row>
    <row r="2" spans="1:16" ht="15.75" thickBot="1" x14ac:dyDescent="0.3">
      <c r="A2" s="169"/>
      <c r="B2" s="169"/>
      <c r="C2" s="169"/>
      <c r="D2" s="169"/>
      <c r="E2" s="169"/>
      <c r="F2" s="169"/>
      <c r="G2" s="169"/>
      <c r="H2" s="169"/>
      <c r="I2" s="169"/>
      <c r="J2" s="169"/>
      <c r="K2" s="169"/>
      <c r="L2" s="169"/>
      <c r="M2" s="169"/>
      <c r="N2" s="169"/>
      <c r="O2" s="169"/>
      <c r="P2" s="169"/>
    </row>
    <row r="3" spans="1:16" ht="15.75" thickBot="1" x14ac:dyDescent="0.3">
      <c r="A3" s="170"/>
      <c r="B3" s="171"/>
      <c r="C3" s="171"/>
      <c r="D3" s="171"/>
      <c r="E3" s="171"/>
      <c r="F3" s="171"/>
      <c r="G3" s="171"/>
      <c r="H3" s="171"/>
      <c r="I3" s="225" t="s">
        <v>322</v>
      </c>
      <c r="J3" s="226"/>
      <c r="K3" s="226"/>
      <c r="L3" s="226"/>
      <c r="M3" s="226"/>
      <c r="N3" s="226"/>
      <c r="O3" s="226"/>
      <c r="P3" s="227"/>
    </row>
    <row r="4" spans="1:16" x14ac:dyDescent="0.25">
      <c r="A4" s="225" t="s">
        <v>323</v>
      </c>
      <c r="B4" s="226"/>
      <c r="C4" s="226"/>
      <c r="D4" s="226"/>
      <c r="E4" s="226"/>
      <c r="F4" s="226"/>
      <c r="G4" s="226"/>
      <c r="H4" s="226"/>
      <c r="I4" s="228" t="s">
        <v>324</v>
      </c>
      <c r="J4" s="229"/>
      <c r="K4" s="229" t="s">
        <v>325</v>
      </c>
      <c r="L4" s="229"/>
      <c r="M4" s="229" t="s">
        <v>326</v>
      </c>
      <c r="N4" s="229"/>
      <c r="O4" s="229" t="s">
        <v>18</v>
      </c>
      <c r="P4" s="230"/>
    </row>
    <row r="5" spans="1:16" ht="89.25" x14ac:dyDescent="0.25">
      <c r="A5" s="172" t="s">
        <v>327</v>
      </c>
      <c r="B5" s="173" t="s">
        <v>242</v>
      </c>
      <c r="C5" s="173" t="s">
        <v>328</v>
      </c>
      <c r="D5" s="173" t="s">
        <v>243</v>
      </c>
      <c r="E5" s="173" t="s">
        <v>244</v>
      </c>
      <c r="F5" s="173" t="s">
        <v>329</v>
      </c>
      <c r="G5" s="173" t="s">
        <v>245</v>
      </c>
      <c r="H5" s="173" t="s">
        <v>246</v>
      </c>
      <c r="I5" s="172" t="s">
        <v>15</v>
      </c>
      <c r="J5" s="173" t="s">
        <v>330</v>
      </c>
      <c r="K5" s="173" t="s">
        <v>15</v>
      </c>
      <c r="L5" s="173" t="s">
        <v>330</v>
      </c>
      <c r="M5" s="173" t="s">
        <v>331</v>
      </c>
      <c r="N5" s="173" t="s">
        <v>330</v>
      </c>
      <c r="O5" s="173" t="s">
        <v>332</v>
      </c>
      <c r="P5" s="174" t="s">
        <v>333</v>
      </c>
    </row>
    <row r="6" spans="1:16" x14ac:dyDescent="0.25">
      <c r="A6" s="172" t="s">
        <v>85</v>
      </c>
      <c r="B6" s="173" t="s">
        <v>85</v>
      </c>
      <c r="C6" s="173" t="s">
        <v>85</v>
      </c>
      <c r="D6" s="173" t="s">
        <v>85</v>
      </c>
      <c r="E6" s="173" t="s">
        <v>85</v>
      </c>
      <c r="F6" s="173" t="s">
        <v>85</v>
      </c>
      <c r="G6" s="173" t="s">
        <v>85</v>
      </c>
      <c r="H6" s="173" t="s">
        <v>85</v>
      </c>
      <c r="I6" s="172" t="s">
        <v>39</v>
      </c>
      <c r="J6" s="173" t="s">
        <v>39</v>
      </c>
      <c r="K6" s="173" t="s">
        <v>39</v>
      </c>
      <c r="L6" s="173" t="s">
        <v>39</v>
      </c>
      <c r="M6" s="173" t="s">
        <v>39</v>
      </c>
      <c r="N6" s="173" t="s">
        <v>39</v>
      </c>
      <c r="O6" s="173" t="s">
        <v>334</v>
      </c>
      <c r="P6" s="174" t="s">
        <v>334</v>
      </c>
    </row>
    <row r="7" spans="1:16" x14ac:dyDescent="0.25">
      <c r="A7" s="175">
        <f>'Option 1'!E86*-1</f>
        <v>0</v>
      </c>
      <c r="B7" s="175">
        <f>'Option 1'!F86*-1</f>
        <v>-275.16750051767411</v>
      </c>
      <c r="C7" s="175">
        <f>'Option 1'!G86*-1</f>
        <v>-275.16750051767411</v>
      </c>
      <c r="D7" s="175">
        <f>'Option 1'!H86*-1</f>
        <v>-275.16750051767411</v>
      </c>
      <c r="E7" s="175">
        <f>'Option 1'!I86*-1</f>
        <v>-275.16750051767411</v>
      </c>
      <c r="F7" s="175">
        <f>'Option 1'!J86*-1</f>
        <v>-275.16750051767411</v>
      </c>
      <c r="G7" s="175">
        <f>'Option 1'!K86*-1</f>
        <v>-275.16750051767411</v>
      </c>
      <c r="H7" s="175">
        <f>'Option 1'!L86*-1</f>
        <v>-275.16750051767411</v>
      </c>
      <c r="I7" s="175">
        <f>-1*SUM('Option 1'!E18:L18)</f>
        <v>5.4897578191057228E-2</v>
      </c>
      <c r="J7" s="175">
        <f>-1*SUM('Option 1'!E18:AW18)</f>
        <v>5.4897578191057228E-2</v>
      </c>
      <c r="K7" s="175">
        <f>SUM('Option 1'!E25:L25)</f>
        <v>0</v>
      </c>
      <c r="L7" s="175">
        <f>SUM('Option 1'!E25:AW25)</f>
        <v>0</v>
      </c>
      <c r="M7" s="175">
        <f>SUM('Option 1'!E76:L76)</f>
        <v>7.7845324131030125E-2</v>
      </c>
      <c r="N7" s="175">
        <f>SUM('Option 1'!E76:AW76)</f>
        <v>0.58725465522037701</v>
      </c>
      <c r="O7" s="175">
        <f>'Option 1'!L81</f>
        <v>3.4171146280015843E-2</v>
      </c>
      <c r="P7" s="175">
        <f>'Option 1'!AW81</f>
        <v>0.23953990604046252</v>
      </c>
    </row>
    <row r="11" spans="1:16" x14ac:dyDescent="0.25">
      <c r="B11" s="141"/>
      <c r="C11" s="141"/>
      <c r="D11" s="141"/>
      <c r="E11" s="141"/>
      <c r="F11" s="141"/>
      <c r="G11" s="141"/>
      <c r="H11" s="141"/>
      <c r="I11" s="141"/>
      <c r="J11" s="141"/>
      <c r="K11" s="141"/>
      <c r="L11" s="141"/>
      <c r="M11" s="141"/>
      <c r="N11" s="141"/>
      <c r="O11" s="141"/>
      <c r="P11" s="141"/>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2017-06-07T09:24:06Z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