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annah.greaves\Desktop\ENW\Regulatory Information\Environment Report\"/>
    </mc:Choice>
  </mc:AlternateContent>
  <workbookProtection workbookPassword="CD26" lockStructure="1"/>
  <bookViews>
    <workbookView xWindow="0" yWindow="0" windowWidth="25200" windowHeight="11985" tabRatio="601" firstSheet="1" activeTab="7"/>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n-0 connection" sheetId="31" r:id="rId7"/>
    <sheet name="n-0 workings" sheetId="32" r:id="rId8"/>
  </sheets>
  <calcPr calcId="152511"/>
</workbook>
</file>

<file path=xl/calcChain.xml><?xml version="1.0" encoding="utf-8"?>
<calcChain xmlns="http://schemas.openxmlformats.org/spreadsheetml/2006/main">
  <c r="G16" i="27" l="1"/>
  <c r="E8" i="10" s="1"/>
  <c r="BG5" i="20" l="1"/>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V5" i="20"/>
  <c r="U5" i="20"/>
  <c r="T5" i="20"/>
  <c r="S5" i="20"/>
  <c r="R5" i="20"/>
  <c r="Q5" i="20"/>
  <c r="P5" i="20"/>
  <c r="O5" i="20"/>
  <c r="N5" i="20"/>
  <c r="M5" i="20"/>
  <c r="L5" i="20"/>
  <c r="K5" i="20"/>
  <c r="J5" i="20"/>
  <c r="I5" i="20"/>
  <c r="H5" i="20"/>
  <c r="G6" i="20"/>
  <c r="L8" i="10"/>
  <c r="L20" i="31" s="1"/>
  <c r="E16" i="27"/>
  <c r="D16" i="27"/>
  <c r="E7" i="10" l="1"/>
  <c r="K7" i="10" s="1"/>
  <c r="I7" i="10"/>
  <c r="F8" i="10"/>
  <c r="F20" i="31" s="1"/>
  <c r="J8" i="10"/>
  <c r="J20" i="31" s="1"/>
  <c r="H7" i="10"/>
  <c r="I8" i="10"/>
  <c r="I20" i="31" s="1"/>
  <c r="F7" i="10"/>
  <c r="J7" i="10"/>
  <c r="G8" i="10"/>
  <c r="G20" i="31" s="1"/>
  <c r="K8" i="10"/>
  <c r="K20" i="31" s="1"/>
  <c r="L7" i="10"/>
  <c r="E13" i="31"/>
  <c r="G7" i="10"/>
  <c r="H8" i="10"/>
  <c r="H20" i="31" s="1"/>
  <c r="K13" i="31" l="1"/>
  <c r="K19" i="31"/>
  <c r="H19" i="31"/>
  <c r="H25" i="31" s="1"/>
  <c r="H13" i="31"/>
  <c r="H18" i="31" s="1"/>
  <c r="J13" i="31"/>
  <c r="J19" i="31"/>
  <c r="J25" i="31" s="1"/>
  <c r="I19" i="31"/>
  <c r="I25" i="31" s="1"/>
  <c r="I13" i="31"/>
  <c r="I18" i="31" s="1"/>
  <c r="G13" i="31"/>
  <c r="G19" i="31"/>
  <c r="G25" i="31" s="1"/>
  <c r="L19" i="31"/>
  <c r="L25" i="31" s="1"/>
  <c r="L13" i="31"/>
  <c r="L18" i="31" s="1"/>
  <c r="F13" i="31"/>
  <c r="F19" i="31"/>
  <c r="F25" i="31" s="1"/>
  <c r="E21" i="31"/>
  <c r="E20" i="31"/>
  <c r="E19" i="31"/>
  <c r="G11" i="20"/>
  <c r="G10" i="20"/>
  <c r="G9" i="20"/>
  <c r="G8" i="20"/>
  <c r="G7" i="20"/>
  <c r="BD67" i="31"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K25" i="31"/>
  <c r="AW18" i="31"/>
  <c r="AV18" i="31"/>
  <c r="AU18" i="31"/>
  <c r="AU26" i="31" s="1"/>
  <c r="AT18" i="31"/>
  <c r="AT26" i="31" s="1"/>
  <c r="AS18" i="31"/>
  <c r="AS26" i="31" s="1"/>
  <c r="AR18" i="31"/>
  <c r="AR26" i="31" s="1"/>
  <c r="AQ18" i="31"/>
  <c r="AQ26" i="31" s="1"/>
  <c r="AP18" i="31"/>
  <c r="AO18" i="31"/>
  <c r="AN18" i="31"/>
  <c r="AM18" i="31"/>
  <c r="AM26" i="31" s="1"/>
  <c r="AL18" i="31"/>
  <c r="AL26" i="31" s="1"/>
  <c r="AK18" i="31"/>
  <c r="AK26" i="31" s="1"/>
  <c r="AJ18" i="31"/>
  <c r="AJ26" i="31" s="1"/>
  <c r="AI18" i="31"/>
  <c r="AI26" i="31" s="1"/>
  <c r="AH18" i="31"/>
  <c r="AG18" i="31"/>
  <c r="AF18" i="31"/>
  <c r="AE18" i="31"/>
  <c r="AE26" i="31" s="1"/>
  <c r="AD18" i="31"/>
  <c r="AD26" i="31" s="1"/>
  <c r="AC18" i="31"/>
  <c r="AC26" i="31" s="1"/>
  <c r="AB18" i="31"/>
  <c r="AB26" i="31" s="1"/>
  <c r="AA18" i="31"/>
  <c r="AA26" i="31" s="1"/>
  <c r="Z18" i="31"/>
  <c r="Y18" i="31"/>
  <c r="X18" i="31"/>
  <c r="W18" i="31"/>
  <c r="W26" i="31" s="1"/>
  <c r="V18" i="31"/>
  <c r="V26" i="31" s="1"/>
  <c r="U18" i="31"/>
  <c r="U26" i="31" s="1"/>
  <c r="T18" i="31"/>
  <c r="T26" i="31" s="1"/>
  <c r="S18" i="31"/>
  <c r="S26" i="31" s="1"/>
  <c r="R18" i="31"/>
  <c r="Q18" i="31"/>
  <c r="P18" i="31"/>
  <c r="O18" i="31"/>
  <c r="O26" i="31" s="1"/>
  <c r="N18" i="31"/>
  <c r="N26" i="31" s="1"/>
  <c r="M18" i="31"/>
  <c r="M26" i="31" s="1"/>
  <c r="K18" i="31"/>
  <c r="J18" i="31"/>
  <c r="G18" i="31"/>
  <c r="F18" i="31"/>
  <c r="E18" i="31"/>
  <c r="C9" i="31" s="1"/>
  <c r="BD72" i="31"/>
  <c r="G19" i="10"/>
  <c r="BD70" i="31"/>
  <c r="BD68" i="31"/>
  <c r="BD65" i="31"/>
  <c r="F19" i="10"/>
  <c r="I19" i="10"/>
  <c r="K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E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AM87" i="31"/>
  <c r="D34" i="20"/>
  <c r="AN26" i="31" l="1"/>
  <c r="Q26" i="31"/>
  <c r="AG26" i="31"/>
  <c r="AO26" i="31"/>
  <c r="AW26" i="31"/>
  <c r="X26" i="31"/>
  <c r="X28" i="31" s="1"/>
  <c r="X29" i="31" s="1"/>
  <c r="R26" i="31"/>
  <c r="Z26" i="31"/>
  <c r="Z28" i="31" s="1"/>
  <c r="Z29" i="31" s="1"/>
  <c r="AH26" i="31"/>
  <c r="AP26" i="31"/>
  <c r="P26" i="31"/>
  <c r="AF26" i="31"/>
  <c r="AV26" i="31"/>
  <c r="F26" i="31"/>
  <c r="F28" i="31" s="1"/>
  <c r="F29" i="31" s="1"/>
  <c r="G26" i="31"/>
  <c r="G28" i="31" s="1"/>
  <c r="G29" i="31" s="1"/>
  <c r="J26" i="31"/>
  <c r="J28" i="31" s="1"/>
  <c r="J29" i="31" s="1"/>
  <c r="K26" i="31"/>
  <c r="K28" i="31" s="1"/>
  <c r="K29" i="31" s="1"/>
  <c r="I26" i="31"/>
  <c r="I28" i="31" s="1"/>
  <c r="I29" i="31" s="1"/>
  <c r="L26" i="31"/>
  <c r="L28" i="31" s="1"/>
  <c r="L29" i="31" s="1"/>
  <c r="H26" i="31"/>
  <c r="H28" i="31" s="1"/>
  <c r="H29" i="31" s="1"/>
  <c r="E25" i="31"/>
  <c r="E26" i="31" s="1"/>
  <c r="E28" i="31" s="1"/>
  <c r="E29" i="31" s="1"/>
  <c r="AN30" i="10"/>
  <c r="BC87" i="31"/>
  <c r="BA87" i="31"/>
  <c r="D78" i="20"/>
  <c r="B31" i="20" s="1"/>
  <c r="BC30" i="10"/>
  <c r="BA30" i="10"/>
  <c r="AM30" i="10"/>
  <c r="AN87" i="31"/>
  <c r="E65" i="31"/>
  <c r="G65" i="31"/>
  <c r="I65" i="31"/>
  <c r="K65" i="31"/>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F65" i="31"/>
  <c r="H65" i="31"/>
  <c r="J65" i="31"/>
  <c r="L65" i="31"/>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N28" i="31"/>
  <c r="N29" i="31" s="1"/>
  <c r="P28" i="31"/>
  <c r="P29" i="31" s="1"/>
  <c r="R28" i="31"/>
  <c r="R29" i="31" s="1"/>
  <c r="T28" i="31"/>
  <c r="T29" i="31" s="1"/>
  <c r="V28" i="31"/>
  <c r="V29" i="31" s="1"/>
  <c r="AB28" i="31"/>
  <c r="AB29" i="31" s="1"/>
  <c r="AD28" i="31"/>
  <c r="AD29" i="31" s="1"/>
  <c r="AF28" i="31"/>
  <c r="AF29" i="31" s="1"/>
  <c r="AH28" i="31"/>
  <c r="AH29" i="31" s="1"/>
  <c r="AJ28" i="31"/>
  <c r="AJ29" i="31" s="1"/>
  <c r="AL28" i="31"/>
  <c r="AL29" i="31" s="1"/>
  <c r="AN28" i="31"/>
  <c r="AN29" i="31" s="1"/>
  <c r="AP28" i="31"/>
  <c r="AP29" i="31" s="1"/>
  <c r="AR28" i="31"/>
  <c r="AR29" i="31" s="1"/>
  <c r="AT28" i="31"/>
  <c r="AT29" i="31" s="1"/>
  <c r="AV28" i="31"/>
  <c r="AV29" i="31" s="1"/>
  <c r="M28" i="31"/>
  <c r="M29" i="31" s="1"/>
  <c r="O28" i="31"/>
  <c r="O29" i="31" s="1"/>
  <c r="Q28" i="31"/>
  <c r="Q29" i="31" s="1"/>
  <c r="S28" i="31"/>
  <c r="S29" i="31" s="1"/>
  <c r="U28" i="31"/>
  <c r="U29" i="31" s="1"/>
  <c r="W28" i="31"/>
  <c r="W29" i="31" s="1"/>
  <c r="Y28" i="31"/>
  <c r="Y29" i="31" s="1"/>
  <c r="AA28" i="31"/>
  <c r="AA29" i="31" s="1"/>
  <c r="AC28" i="31"/>
  <c r="AC29" i="31" s="1"/>
  <c r="AE28" i="31"/>
  <c r="AE29" i="31" s="1"/>
  <c r="AG28" i="31"/>
  <c r="AG29" i="31" s="1"/>
  <c r="AI28" i="31"/>
  <c r="AI29" i="31" s="1"/>
  <c r="AK28" i="31"/>
  <c r="AM28" i="31"/>
  <c r="AM29" i="31" s="1"/>
  <c r="AO28" i="31"/>
  <c r="AQ28" i="31"/>
  <c r="AQ29" i="31" s="1"/>
  <c r="AS28" i="31"/>
  <c r="AU28" i="31"/>
  <c r="AU29" i="31" s="1"/>
  <c r="AW28" i="31"/>
  <c r="AQ87" i="31" l="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BA60" i="31" l="1"/>
  <c r="AY60" i="31"/>
  <c r="BC60" i="31"/>
  <c r="D41" i="20"/>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D42" i="20" l="1"/>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D43" i="20" l="1"/>
  <c r="F30" i="10"/>
  <c r="F87" i="31"/>
  <c r="BC14" i="10"/>
  <c r="BC69" i="31"/>
  <c r="BC66" i="31"/>
  <c r="AY14" i="10"/>
  <c r="AY69" i="31"/>
  <c r="AY66" i="31"/>
  <c r="AW14" i="10"/>
  <c r="AW69" i="31"/>
  <c r="AW66" i="31"/>
  <c r="AU14" i="10"/>
  <c r="AU69" i="31"/>
  <c r="AU66" i="31"/>
  <c r="AS14" i="10"/>
  <c r="AS69" i="31"/>
  <c r="AS66" i="31"/>
  <c r="AQ14" i="10"/>
  <c r="AQ69" i="31"/>
  <c r="AQ66" i="31"/>
  <c r="AO14" i="10"/>
  <c r="AO69" i="31"/>
  <c r="AO66" i="31"/>
  <c r="AM14" i="10"/>
  <c r="AM69" i="31"/>
  <c r="AM66" i="31"/>
  <c r="AK69" i="31"/>
  <c r="AI69" i="31"/>
  <c r="AG69" i="31"/>
  <c r="AE69" i="31"/>
  <c r="AC69" i="31"/>
  <c r="AA69" i="31"/>
  <c r="Y69" i="31"/>
  <c r="W69" i="31"/>
  <c r="U69" i="31"/>
  <c r="S69" i="31"/>
  <c r="Q69" i="31"/>
  <c r="O69" i="31"/>
  <c r="M69" i="31"/>
  <c r="K69" i="31"/>
  <c r="I69" i="31"/>
  <c r="G69" i="31"/>
  <c r="E14" i="10"/>
  <c r="E69" i="31"/>
  <c r="E66" i="31"/>
  <c r="BA14" i="10"/>
  <c r="BA69" i="31"/>
  <c r="BA66" i="31"/>
  <c r="BD14" i="10"/>
  <c r="BD69" i="31"/>
  <c r="BD66" i="31"/>
  <c r="BB14" i="10"/>
  <c r="BB69" i="31"/>
  <c r="BB66" i="31"/>
  <c r="AZ14" i="10"/>
  <c r="AZ69" i="31"/>
  <c r="AZ66" i="31"/>
  <c r="AX14" i="10"/>
  <c r="AX69" i="31"/>
  <c r="AX66" i="31"/>
  <c r="AV14" i="10"/>
  <c r="AV69" i="31"/>
  <c r="AV66" i="31"/>
  <c r="AT14" i="10"/>
  <c r="AT69" i="31"/>
  <c r="AT66" i="31"/>
  <c r="AR14" i="10"/>
  <c r="AR69" i="31"/>
  <c r="AR66" i="31"/>
  <c r="AP14" i="10"/>
  <c r="AP69" i="31"/>
  <c r="AP66" i="31"/>
  <c r="AN14" i="10"/>
  <c r="AN69" i="31"/>
  <c r="AN66" i="31"/>
  <c r="AL69" i="31"/>
  <c r="AJ69" i="31"/>
  <c r="AH69" i="31"/>
  <c r="AF69" i="31"/>
  <c r="AD69" i="31"/>
  <c r="AB69" i="31"/>
  <c r="Z69" i="31"/>
  <c r="X69" i="31"/>
  <c r="V69" i="31"/>
  <c r="T69" i="31"/>
  <c r="R69" i="31"/>
  <c r="P69" i="31"/>
  <c r="N69" i="31"/>
  <c r="L69" i="31"/>
  <c r="J69" i="31"/>
  <c r="H69" i="31"/>
  <c r="F14" i="10"/>
  <c r="F69" i="31"/>
  <c r="F66" i="31"/>
  <c r="I62" i="31"/>
  <c r="J61" i="31" s="1"/>
  <c r="F63" i="31"/>
  <c r="F64" i="31" s="1"/>
  <c r="H63" i="31"/>
  <c r="H64" i="31" s="1"/>
  <c r="G63" i="31"/>
  <c r="G64" i="31" s="1"/>
  <c r="AV76" i="31" l="1"/>
  <c r="BD76" i="31"/>
  <c r="AO76" i="31"/>
  <c r="AW76" i="31"/>
  <c r="AR76" i="31"/>
  <c r="AZ76" i="31"/>
  <c r="E76" i="31"/>
  <c r="E77" i="31" s="1"/>
  <c r="E80" i="31" s="1"/>
  <c r="E81" i="31" s="1"/>
  <c r="AS76" i="31"/>
  <c r="AN76" i="31"/>
  <c r="BC76" i="31"/>
  <c r="D44" i="20"/>
  <c r="G87" i="31"/>
  <c r="G66" i="31" s="1"/>
  <c r="G76" i="31" s="1"/>
  <c r="G77" i="31" s="1"/>
  <c r="G80" i="31" s="1"/>
  <c r="G30" i="10"/>
  <c r="G14" i="10" s="1"/>
  <c r="F76" i="31"/>
  <c r="F77" i="31" s="1"/>
  <c r="F80" i="31" s="1"/>
  <c r="AP76" i="31"/>
  <c r="AT76" i="31"/>
  <c r="AX76" i="31"/>
  <c r="BB76" i="31"/>
  <c r="BA76" i="31"/>
  <c r="AM76" i="31"/>
  <c r="AQ76" i="31"/>
  <c r="AU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F81" i="31" l="1"/>
  <c r="G81" i="31" s="1"/>
  <c r="D45" i="20"/>
  <c r="H30" i="10"/>
  <c r="H14" i="10" s="1"/>
  <c r="H24" i="10" s="1"/>
  <c r="H87" i="31"/>
  <c r="H66" i="31" s="1"/>
  <c r="H76" i="31" s="1"/>
  <c r="H77" i="31" s="1"/>
  <c r="H80" i="31" s="1"/>
  <c r="J63" i="31"/>
  <c r="J64" i="31" s="1"/>
  <c r="K62" i="31"/>
  <c r="L61" i="31" s="1"/>
  <c r="F24" i="10"/>
  <c r="G24" i="10"/>
  <c r="AM24" i="10"/>
  <c r="AN24" i="10"/>
  <c r="AO24" i="10"/>
  <c r="AP24" i="10"/>
  <c r="AQ24" i="10"/>
  <c r="AR24" i="10"/>
  <c r="AS24" i="10"/>
  <c r="AT24" i="10"/>
  <c r="AU24" i="10"/>
  <c r="AV24" i="10"/>
  <c r="AW24" i="10"/>
  <c r="AX24" i="10"/>
  <c r="AY24" i="10"/>
  <c r="AZ24" i="10"/>
  <c r="BA24" i="10"/>
  <c r="BB24" i="10"/>
  <c r="BC24" i="10"/>
  <c r="BD24" i="10"/>
  <c r="E24" i="10"/>
  <c r="H81" i="31" l="1"/>
  <c r="D46" i="20"/>
  <c r="K63" i="31"/>
  <c r="K64" i="31" s="1"/>
  <c r="I87" i="31"/>
  <c r="I66" i="31" s="1"/>
  <c r="I76" i="31" s="1"/>
  <c r="I77" i="31" s="1"/>
  <c r="I80" i="31" s="1"/>
  <c r="I81" i="31" s="1"/>
  <c r="I30" i="10"/>
  <c r="I14" i="10" s="1"/>
  <c r="I24" i="10" s="1"/>
  <c r="L62" i="31"/>
  <c r="M61" i="31" s="1"/>
  <c r="D47" i="20" l="1"/>
  <c r="J30" i="10"/>
  <c r="J14" i="10" s="1"/>
  <c r="J24" i="10" s="1"/>
  <c r="J87" i="31"/>
  <c r="J66" i="31" s="1"/>
  <c r="J76" i="31" s="1"/>
  <c r="J77" i="31" s="1"/>
  <c r="J80" i="31" s="1"/>
  <c r="J81" i="31" s="1"/>
  <c r="L63" i="31"/>
  <c r="L64" i="31" s="1"/>
  <c r="M62" i="31"/>
  <c r="N61" i="31" s="1"/>
  <c r="K87" i="31" l="1"/>
  <c r="K66" i="31" s="1"/>
  <c r="K76" i="31" s="1"/>
  <c r="K77" i="31" s="1"/>
  <c r="K80" i="31" s="1"/>
  <c r="K81" i="31" s="1"/>
  <c r="K30" i="10"/>
  <c r="K14" i="10" s="1"/>
  <c r="K24" i="10" s="1"/>
  <c r="D48" i="20"/>
  <c r="M63" i="31"/>
  <c r="M64" i="31" s="1"/>
  <c r="N62" i="31"/>
  <c r="O61" i="31" s="1"/>
  <c r="D49" i="20" l="1"/>
  <c r="L30" i="10"/>
  <c r="L14" i="10" s="1"/>
  <c r="L24" i="10" s="1"/>
  <c r="L87" i="31"/>
  <c r="L66" i="31" s="1"/>
  <c r="L76" i="31" s="1"/>
  <c r="L77" i="31" s="1"/>
  <c r="L80" i="31" s="1"/>
  <c r="L81" i="31" s="1"/>
  <c r="O62" i="31"/>
  <c r="P61" i="31" s="1"/>
  <c r="N63" i="31"/>
  <c r="N64" i="31" s="1"/>
  <c r="D50" i="20" l="1"/>
  <c r="M87" i="31"/>
  <c r="M66" i="31" s="1"/>
  <c r="M76" i="31" s="1"/>
  <c r="M77" i="31" s="1"/>
  <c r="M80" i="31" s="1"/>
  <c r="M81" i="31" s="1"/>
  <c r="M30" i="10"/>
  <c r="M14" i="10" s="1"/>
  <c r="M24" i="10" s="1"/>
  <c r="P62" i="31"/>
  <c r="Q61" i="31" s="1"/>
  <c r="O63" i="31"/>
  <c r="O64" i="31" s="1"/>
  <c r="D51" i="20" l="1"/>
  <c r="N30" i="10"/>
  <c r="N14" i="10" s="1"/>
  <c r="N24" i="10" s="1"/>
  <c r="N87" i="31"/>
  <c r="N66" i="31" s="1"/>
  <c r="N76" i="31" s="1"/>
  <c r="N77" i="31" s="1"/>
  <c r="N80" i="31" s="1"/>
  <c r="N81" i="31" s="1"/>
  <c r="Q62" i="31"/>
  <c r="R61" i="31" s="1"/>
  <c r="P63" i="31"/>
  <c r="P64" i="31" s="1"/>
  <c r="O87" i="31" l="1"/>
  <c r="O66" i="31" s="1"/>
  <c r="O76" i="31" s="1"/>
  <c r="O77" i="31" s="1"/>
  <c r="O80" i="31" s="1"/>
  <c r="O81" i="31" s="1"/>
  <c r="O30" i="10"/>
  <c r="O14" i="10" s="1"/>
  <c r="O24" i="10" s="1"/>
  <c r="D52" i="20"/>
  <c r="R62" i="31"/>
  <c r="S61" i="31" s="1"/>
  <c r="Q63" i="31"/>
  <c r="Q64" i="31" s="1"/>
  <c r="P30" i="10" l="1"/>
  <c r="P14" i="10" s="1"/>
  <c r="P24" i="10" s="1"/>
  <c r="P87" i="31"/>
  <c r="P66" i="31" s="1"/>
  <c r="P76" i="31" s="1"/>
  <c r="P77" i="31" s="1"/>
  <c r="P80" i="31" s="1"/>
  <c r="P81" i="31" s="1"/>
  <c r="D53" i="20"/>
  <c r="S62" i="31"/>
  <c r="T61" i="31" s="1"/>
  <c r="R63" i="31"/>
  <c r="R64" i="31" s="1"/>
  <c r="Q87" i="31" l="1"/>
  <c r="Q66" i="31" s="1"/>
  <c r="Q76" i="31" s="1"/>
  <c r="Q77" i="31" s="1"/>
  <c r="Q80" i="31" s="1"/>
  <c r="Q81" i="31" s="1"/>
  <c r="Q30" i="10"/>
  <c r="Q14" i="10" s="1"/>
  <c r="Q24" i="10" s="1"/>
  <c r="D54" i="20"/>
  <c r="T62" i="31"/>
  <c r="U61" i="31" s="1"/>
  <c r="S63" i="31"/>
  <c r="S64" i="31" s="1"/>
  <c r="R30" i="10" l="1"/>
  <c r="R14" i="10" s="1"/>
  <c r="R24" i="10" s="1"/>
  <c r="R87" i="31"/>
  <c r="R66" i="31" s="1"/>
  <c r="R76" i="31" s="1"/>
  <c r="R77" i="31" s="1"/>
  <c r="R80" i="31" s="1"/>
  <c r="R81" i="31" s="1"/>
  <c r="D55" i="20"/>
  <c r="U62" i="31"/>
  <c r="V61" i="31" s="1"/>
  <c r="T63" i="31"/>
  <c r="T64" i="31" s="1"/>
  <c r="S87" i="31" l="1"/>
  <c r="S66" i="31" s="1"/>
  <c r="S76" i="31" s="1"/>
  <c r="S77" i="31" s="1"/>
  <c r="S80" i="31" s="1"/>
  <c r="S81" i="31" s="1"/>
  <c r="S30" i="10"/>
  <c r="S14" i="10" s="1"/>
  <c r="S24" i="10" s="1"/>
  <c r="D56" i="20"/>
  <c r="V62" i="31"/>
  <c r="W61" i="31" s="1"/>
  <c r="U63" i="31"/>
  <c r="U64" i="31" s="1"/>
  <c r="T30" i="10" l="1"/>
  <c r="T14" i="10" s="1"/>
  <c r="T24" i="10" s="1"/>
  <c r="T87" i="31"/>
  <c r="T66" i="31" s="1"/>
  <c r="T76" i="31" s="1"/>
  <c r="T77" i="31" s="1"/>
  <c r="T80" i="31" s="1"/>
  <c r="T81" i="31" s="1"/>
  <c r="D57" i="20"/>
  <c r="W62" i="31"/>
  <c r="X61" i="31" s="1"/>
  <c r="V63" i="31"/>
  <c r="V64" i="31" s="1"/>
  <c r="U87" i="31" l="1"/>
  <c r="U66" i="31" s="1"/>
  <c r="U76" i="31" s="1"/>
  <c r="U77" i="31" s="1"/>
  <c r="U80" i="31" s="1"/>
  <c r="U81" i="31" s="1"/>
  <c r="U30" i="10"/>
  <c r="U14" i="10" s="1"/>
  <c r="U24" i="10" s="1"/>
  <c r="D58" i="20"/>
  <c r="X62" i="31"/>
  <c r="Y61" i="31" s="1"/>
  <c r="W63" i="31"/>
  <c r="W64" i="31" s="1"/>
  <c r="D59" i="20" l="1"/>
  <c r="V30" i="10"/>
  <c r="V14" i="10" s="1"/>
  <c r="V24" i="10" s="1"/>
  <c r="V87" i="31"/>
  <c r="V66" i="31" s="1"/>
  <c r="V76" i="31" s="1"/>
  <c r="V77" i="31" s="1"/>
  <c r="V80" i="31" s="1"/>
  <c r="V81" i="31" s="1"/>
  <c r="Y62" i="31"/>
  <c r="Z61" i="31" s="1"/>
  <c r="X63" i="31"/>
  <c r="X64" i="31" s="1"/>
  <c r="D60" i="20" l="1"/>
  <c r="W87" i="31"/>
  <c r="W66" i="31" s="1"/>
  <c r="W76" i="31" s="1"/>
  <c r="W77" i="31" s="1"/>
  <c r="W80" i="31" s="1"/>
  <c r="W81" i="31" s="1"/>
  <c r="W30" i="10"/>
  <c r="W14" i="10" s="1"/>
  <c r="W24" i="10" s="1"/>
  <c r="Z62" i="31"/>
  <c r="AA61" i="31" s="1"/>
  <c r="Y63" i="31"/>
  <c r="Y64" i="31" s="1"/>
  <c r="D61" i="20" l="1"/>
  <c r="X30" i="10"/>
  <c r="X14" i="10" s="1"/>
  <c r="X24" i="10" s="1"/>
  <c r="X87" i="31"/>
  <c r="X66" i="31" s="1"/>
  <c r="X76" i="31" s="1"/>
  <c r="X77" i="31" s="1"/>
  <c r="X80" i="31" s="1"/>
  <c r="X81" i="31" s="1"/>
  <c r="AA62" i="31"/>
  <c r="AB61" i="31" s="1"/>
  <c r="Z63" i="31"/>
  <c r="Z64" i="31" s="1"/>
  <c r="D62" i="20" l="1"/>
  <c r="Y87" i="31"/>
  <c r="Y66" i="31" s="1"/>
  <c r="Y76" i="31" s="1"/>
  <c r="Y77" i="31" s="1"/>
  <c r="Y80" i="31" s="1"/>
  <c r="Y81" i="31" s="1"/>
  <c r="Y30" i="10"/>
  <c r="Y14" i="10" s="1"/>
  <c r="Y24" i="10" s="1"/>
  <c r="AB62" i="31"/>
  <c r="AC61" i="31" s="1"/>
  <c r="AA63" i="31"/>
  <c r="AA64" i="31" s="1"/>
  <c r="D63" i="20" l="1"/>
  <c r="Z30" i="10"/>
  <c r="Z14" i="10" s="1"/>
  <c r="Z24" i="10" s="1"/>
  <c r="Z87" i="31"/>
  <c r="Z66" i="31" s="1"/>
  <c r="Z76" i="31" s="1"/>
  <c r="Z77" i="31" s="1"/>
  <c r="Z80" i="31" s="1"/>
  <c r="Z81" i="31" s="1"/>
  <c r="AC62" i="31"/>
  <c r="AD61" i="31" s="1"/>
  <c r="AB63" i="31"/>
  <c r="AB64" i="31" s="1"/>
  <c r="D64" i="20" l="1"/>
  <c r="AA87" i="31"/>
  <c r="AA66" i="31" s="1"/>
  <c r="AA76" i="31" s="1"/>
  <c r="AA77" i="31" s="1"/>
  <c r="AA80" i="31" s="1"/>
  <c r="AA81" i="31" s="1"/>
  <c r="C4" i="31" s="1"/>
  <c r="G28" i="29" s="1"/>
  <c r="AA30" i="10"/>
  <c r="AA14" i="10" s="1"/>
  <c r="AA24" i="10" s="1"/>
  <c r="AC63" i="31"/>
  <c r="AC64" i="31" s="1"/>
  <c r="AD62" i="31"/>
  <c r="AE61" i="31" s="1"/>
  <c r="D65" i="20" l="1"/>
  <c r="AB30" i="10"/>
  <c r="AB14" i="10" s="1"/>
  <c r="AB24" i="10" s="1"/>
  <c r="AB87" i="31"/>
  <c r="AB66" i="31" s="1"/>
  <c r="AB76" i="31" s="1"/>
  <c r="AB77" i="31" s="1"/>
  <c r="AB80" i="31" s="1"/>
  <c r="AB81" i="31" s="1"/>
  <c r="AE62" i="31"/>
  <c r="AF61" i="31" s="1"/>
  <c r="AD63" i="31"/>
  <c r="AD64" i="31" s="1"/>
  <c r="D66" i="20" l="1"/>
  <c r="AC87" i="31"/>
  <c r="AC66" i="31" s="1"/>
  <c r="AC76" i="31" s="1"/>
  <c r="AC77" i="31" s="1"/>
  <c r="AC80" i="31" s="1"/>
  <c r="AC81" i="31" s="1"/>
  <c r="AC30" i="10"/>
  <c r="AC14" i="10" s="1"/>
  <c r="AC24" i="10" s="1"/>
  <c r="AF62" i="31"/>
  <c r="AG61" i="31" s="1"/>
  <c r="AE63" i="31"/>
  <c r="AE64" i="31" s="1"/>
  <c r="D67" i="20" l="1"/>
  <c r="AD30" i="10"/>
  <c r="AD14" i="10" s="1"/>
  <c r="AD24" i="10" s="1"/>
  <c r="AD87" i="31"/>
  <c r="AD66" i="31" s="1"/>
  <c r="AD76" i="31" s="1"/>
  <c r="AD77" i="31" s="1"/>
  <c r="AD80" i="31" s="1"/>
  <c r="AD81" i="31" s="1"/>
  <c r="AG62" i="31"/>
  <c r="AH61" i="31" s="1"/>
  <c r="AF63" i="31"/>
  <c r="AF64" i="31" s="1"/>
  <c r="D68" i="20" l="1"/>
  <c r="AE87" i="31"/>
  <c r="AE66" i="31" s="1"/>
  <c r="AE76" i="31" s="1"/>
  <c r="AE77" i="31" s="1"/>
  <c r="AE80" i="31" s="1"/>
  <c r="AE81" i="31" s="1"/>
  <c r="AE30" i="10"/>
  <c r="AE14" i="10" s="1"/>
  <c r="AE24" i="10" s="1"/>
  <c r="AH62" i="31"/>
  <c r="AI61" i="31" s="1"/>
  <c r="AG63" i="31"/>
  <c r="AG64" i="31" s="1"/>
  <c r="D69" i="20" l="1"/>
  <c r="AF30" i="10"/>
  <c r="AF14" i="10" s="1"/>
  <c r="AF24" i="10" s="1"/>
  <c r="AF87" i="31"/>
  <c r="AF66" i="31" s="1"/>
  <c r="AF76" i="31" s="1"/>
  <c r="AF77" i="31" s="1"/>
  <c r="AF80" i="31" s="1"/>
  <c r="AF81" i="31" s="1"/>
  <c r="AI62" i="31"/>
  <c r="AJ61" i="31" s="1"/>
  <c r="AH63" i="31"/>
  <c r="AH64" i="31" s="1"/>
  <c r="D70" i="20" l="1"/>
  <c r="AG87" i="31"/>
  <c r="AG66" i="31" s="1"/>
  <c r="AG76" i="31" s="1"/>
  <c r="AG77" i="31" s="1"/>
  <c r="AG80" i="31" s="1"/>
  <c r="AG81" i="31" s="1"/>
  <c r="AG30" i="10"/>
  <c r="AG14" i="10" s="1"/>
  <c r="AG24" i="10" s="1"/>
  <c r="AJ62" i="31"/>
  <c r="AK61" i="31" s="1"/>
  <c r="AI63" i="31"/>
  <c r="AI64" i="31" s="1"/>
  <c r="D71" i="20" l="1"/>
  <c r="AH30" i="10"/>
  <c r="AH14" i="10" s="1"/>
  <c r="AH24" i="10" s="1"/>
  <c r="AH87" i="31"/>
  <c r="AH66" i="31" s="1"/>
  <c r="AH76" i="31" s="1"/>
  <c r="AH77" i="31" s="1"/>
  <c r="AH80" i="31" s="1"/>
  <c r="AH81" i="31" s="1"/>
  <c r="AK62" i="31"/>
  <c r="AL61" i="31" s="1"/>
  <c r="AJ63" i="31"/>
  <c r="AJ64" i="31" s="1"/>
  <c r="D72" i="20" l="1"/>
  <c r="AI87" i="31"/>
  <c r="AI66" i="31" s="1"/>
  <c r="AI76" i="31" s="1"/>
  <c r="AI77" i="31" s="1"/>
  <c r="AI80" i="31" s="1"/>
  <c r="AI81" i="31" s="1"/>
  <c r="C5" i="31" s="1"/>
  <c r="H28" i="29" s="1"/>
  <c r="AI30" i="10"/>
  <c r="AI14" i="10" s="1"/>
  <c r="AI24" i="10" s="1"/>
  <c r="AK63" i="31"/>
  <c r="AK64" i="31" s="1"/>
  <c r="AL62" i="31"/>
  <c r="AM61" i="31" s="1"/>
  <c r="D73" i="20" l="1"/>
  <c r="AJ30" i="10"/>
  <c r="AJ14" i="10" s="1"/>
  <c r="AJ24" i="10" s="1"/>
  <c r="AJ87" i="31"/>
  <c r="AJ66" i="31" s="1"/>
  <c r="AJ76" i="31" s="1"/>
  <c r="AJ77" i="31" s="1"/>
  <c r="AJ80" i="31" s="1"/>
  <c r="AJ81" i="31" s="1"/>
  <c r="AM62" i="31"/>
  <c r="AN61" i="31" s="1"/>
  <c r="AL63" i="31"/>
  <c r="AL64" i="31" s="1"/>
  <c r="D75" i="20" l="1"/>
  <c r="AK87" i="31"/>
  <c r="AK66" i="31" s="1"/>
  <c r="AK76" i="31" s="1"/>
  <c r="AK77" i="31" s="1"/>
  <c r="AK80" i="31" s="1"/>
  <c r="AK81" i="31" s="1"/>
  <c r="AK30" i="10"/>
  <c r="AK14" i="10" s="1"/>
  <c r="AK24" i="10" s="1"/>
  <c r="AN62" i="31"/>
  <c r="AO61" i="31" s="1"/>
  <c r="AM63" i="31"/>
  <c r="AM64" i="31" s="1"/>
  <c r="AM77" i="31" s="1"/>
  <c r="AM80" i="31" s="1"/>
  <c r="AL30" i="10" l="1"/>
  <c r="AL14" i="10" s="1"/>
  <c r="AL24" i="10" s="1"/>
  <c r="AL87" i="31"/>
  <c r="AL66" i="31" s="1"/>
  <c r="AL76" i="31" s="1"/>
  <c r="AL77" i="31" s="1"/>
  <c r="AL80" i="31" s="1"/>
  <c r="AL81" i="31" s="1"/>
  <c r="AM81" i="31" s="1"/>
  <c r="AO62" i="31"/>
  <c r="AP61" i="31" s="1"/>
  <c r="AN63" i="31"/>
  <c r="AN64" i="31" s="1"/>
  <c r="AN77" i="31" s="1"/>
  <c r="AN80" i="31" s="1"/>
  <c r="AN81" i="31" l="1"/>
  <c r="AP62" i="31"/>
  <c r="AQ61" i="31" s="1"/>
  <c r="AO63" i="31"/>
  <c r="AO64" i="31" s="1"/>
  <c r="AO77" i="31" s="1"/>
  <c r="AO80" i="31" s="1"/>
  <c r="AO81" i="31" l="1"/>
  <c r="AQ62" i="31"/>
  <c r="AR61" i="31" s="1"/>
  <c r="AP63" i="31"/>
  <c r="AP64" i="31" s="1"/>
  <c r="AP77" i="31" s="1"/>
  <c r="AP80" i="31" s="1"/>
  <c r="AP81" i="31" l="1"/>
  <c r="AR62" i="31"/>
  <c r="AS61" i="31" s="1"/>
  <c r="AQ63" i="31"/>
  <c r="AQ64" i="31" s="1"/>
  <c r="AQ77" i="31" s="1"/>
  <c r="AQ80" i="31" s="1"/>
  <c r="AQ81" i="31" l="1"/>
  <c r="C6" i="31"/>
  <c r="I28" i="29" s="1"/>
  <c r="AS62" i="31"/>
  <c r="AT61" i="31" s="1"/>
  <c r="AR63" i="31"/>
  <c r="AR64" i="31" s="1"/>
  <c r="AR77" i="31" s="1"/>
  <c r="AR80" i="31" s="1"/>
  <c r="AR81" i="31" l="1"/>
  <c r="AS63" i="31"/>
  <c r="AS64" i="31" s="1"/>
  <c r="AS77" i="31" s="1"/>
  <c r="AS80" i="31" s="1"/>
  <c r="AT62" i="31"/>
  <c r="AU61" i="31" s="1"/>
  <c r="AS81" i="31" l="1"/>
  <c r="AU62" i="31"/>
  <c r="AV61" i="31" s="1"/>
  <c r="AT63" i="31"/>
  <c r="AT64" i="31" s="1"/>
  <c r="AT77" i="31" s="1"/>
  <c r="AT80" i="31" s="1"/>
  <c r="AT81" i="31" l="1"/>
  <c r="AV62" i="31"/>
  <c r="AW61" i="31" s="1"/>
  <c r="AU63" i="31"/>
  <c r="AU64" i="31" s="1"/>
  <c r="AU77" i="31" s="1"/>
  <c r="AU80" i="31" s="1"/>
  <c r="AU81" i="31" l="1"/>
  <c r="AW62" i="31"/>
  <c r="AX61" i="31" s="1"/>
  <c r="AV63" i="31"/>
  <c r="AV64" i="31" s="1"/>
  <c r="AV77" i="31" s="1"/>
  <c r="AV80" i="31" s="1"/>
  <c r="AV81" i="31" l="1"/>
  <c r="AX62" i="31"/>
  <c r="AY61" i="31" s="1"/>
  <c r="AW63" i="31"/>
  <c r="AW64" i="31" s="1"/>
  <c r="AW77" i="31" s="1"/>
  <c r="AW80" i="31" s="1"/>
  <c r="AW81" i="31" l="1"/>
  <c r="AY62" i="31"/>
  <c r="AZ61" i="31" s="1"/>
  <c r="AX63" i="31"/>
  <c r="AX64" i="31" s="1"/>
  <c r="AX77" i="31" s="1"/>
  <c r="AX80" i="31" s="1"/>
  <c r="AX81" i="31" l="1"/>
  <c r="AZ62" i="31"/>
  <c r="BA61" i="31" s="1"/>
  <c r="AY63" i="31"/>
  <c r="AY64" i="31" s="1"/>
  <c r="AY77" i="31" s="1"/>
  <c r="AY80" i="31" s="1"/>
  <c r="AY81" i="31" l="1"/>
  <c r="BA62" i="31"/>
  <c r="BB61" i="31" s="1"/>
  <c r="AZ63" i="31"/>
  <c r="AZ64" i="31" s="1"/>
  <c r="AZ77" i="31" s="1"/>
  <c r="AZ80" i="31" s="1"/>
  <c r="AZ81" i="31" l="1"/>
  <c r="BB62" i="31"/>
  <c r="BC61" i="31" s="1"/>
  <c r="BA63" i="31"/>
  <c r="BA64" i="31" s="1"/>
  <c r="BA77" i="31" s="1"/>
  <c r="BA80" i="31" s="1"/>
  <c r="BA81" i="31" l="1"/>
  <c r="BC62" i="31"/>
  <c r="BD61" i="31" s="1"/>
  <c r="BB63" i="31"/>
  <c r="BB64" i="31" s="1"/>
  <c r="BB77" i="31" s="1"/>
  <c r="BB80" i="31" s="1"/>
  <c r="BB81" i="31" l="1"/>
  <c r="BD62" i="31"/>
  <c r="BD63" i="31" s="1"/>
  <c r="BD64" i="31" s="1"/>
  <c r="BD77" i="31" s="1"/>
  <c r="BD80" i="31" s="1"/>
  <c r="BC63" i="31"/>
  <c r="BC64" i="31" s="1"/>
  <c r="BC77" i="31" s="1"/>
  <c r="BC80" i="31" s="1"/>
  <c r="BC81" i="31" l="1"/>
  <c r="BD81" i="31" s="1"/>
  <c r="C7" i="31" s="1"/>
  <c r="J28" i="29" s="1"/>
</calcChain>
</file>

<file path=xl/sharedStrings.xml><?xml version="1.0" encoding="utf-8"?>
<sst xmlns="http://schemas.openxmlformats.org/spreadsheetml/2006/main" count="581" uniqueCount="373">
  <si>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</si>
  <si>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</si>
  <si>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</si>
  <si>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</si>
  <si>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</si>
  <si>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</si>
  <si>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</si>
  <si>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</si>
  <si>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</si>
  <si>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</si>
  <si>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</si>
  <si>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</si>
  <si>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</si>
  <si>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</si>
  <si>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</si>
  <si>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</si>
  <si>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</si>
  <si>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</si>
  <si>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</si>
  <si>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</si>
  <si>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</si>
  <si>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</si>
  <si>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</si>
  <si>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</si>
  <si>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</si>
  <si>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</si>
  <si>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</si>
  <si>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</si>
  <si>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</si>
  <si>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</si>
  <si>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</si>
  <si>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Spend area (from Table C1) (relevant only to adopted option)</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</si>
  <si>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</si>
  <si>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</si>
  <si>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</si>
  <si>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</si>
  <si>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</si>
  <si>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</si>
  <si>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</si>
  <si>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</si>
  <si>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</si>
  <si>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</si>
  <si>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</si>
  <si>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</si>
  <si>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</si>
  <si>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</si>
  <si>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</si>
  <si>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</si>
  <si>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</si>
  <si>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 xml:space="preserve">Purpose of CBA: describe the stated aim of the investment decision </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</si>
  <si>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</si>
  <si>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</si>
  <si>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</si>
  <si>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</si>
  <si>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</si>
  <si>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</si>
  <si>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</si>
  <si>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</si>
  <si>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</si>
  <si>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</si>
  <si>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</si>
  <si>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</si>
  <si>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</si>
  <si>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</si>
  <si>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</si>
  <si>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</si>
  <si>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</si>
  <si>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</si>
  <si>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</si>
  <si>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</si>
  <si>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</si>
  <si>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</si>
  <si>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</si>
  <si>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</si>
  <si>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</si>
  <si>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</si>
  <si>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</si>
  <si>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</si>
  <si>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</si>
  <si>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"do minimum" option</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</si>
  <si>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</si>
  <si>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</si>
  <si>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</si>
  <si>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</si>
  <si>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</si>
  <si>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</si>
  <si>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</si>
  <si>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</si>
  <si>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</si>
  <si>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</si>
  <si>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</si>
  <si>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</si>
  <si>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</si>
  <si>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</si>
  <si>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</si>
  <si>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</si>
  <si>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</si>
  <si>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</si>
  <si>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</si>
  <si>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</si>
  <si>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</si>
  <si>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</si>
  <si>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</si>
  <si>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</si>
  <si>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</si>
  <si>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</si>
  <si>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</si>
  <si>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</si>
  <si>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</si>
  <si>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</si>
  <si>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</si>
  <si>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</si>
  <si>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</si>
  <si>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</si>
  <si>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</si>
  <si>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</si>
  <si>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</si>
  <si>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</si>
  <si>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</si>
  <si>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</si>
  <si>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</si>
  <si>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</si>
  <si>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</si>
  <si>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</si>
  <si>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</si>
  <si>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</si>
  <si>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</si>
  <si>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</si>
  <si>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</si>
  <si>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</si>
  <si>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</si>
  <si>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</si>
  <si>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</si>
  <si>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</si>
  <si>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</si>
  <si>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</si>
  <si>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</si>
  <si>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</si>
  <si>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</si>
  <si>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</si>
  <si>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</si>
  <si>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</si>
  <si>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</si>
  <si>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</si>
  <si>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</si>
  <si>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</si>
  <si>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</si>
  <si>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</si>
  <si>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</si>
  <si>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</si>
  <si>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</si>
  <si>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</si>
  <si>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</si>
  <si>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</si>
  <si>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</si>
  <si>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</si>
  <si>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</si>
  <si>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</si>
  <si>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</si>
  <si>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</si>
  <si>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</si>
  <si>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</si>
  <si>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</si>
  <si>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</si>
  <si>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</si>
  <si>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</si>
  <si>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</si>
  <si>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</si>
  <si>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</si>
  <si>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</si>
  <si>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</si>
  <si>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</si>
  <si>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</si>
  <si>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</si>
  <si>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</si>
  <si>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</si>
  <si>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</si>
  <si>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</si>
  <si>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</si>
  <si>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</si>
  <si>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</si>
  <si>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</si>
  <si>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</si>
  <si>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</si>
  <si>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</si>
  <si>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</si>
  <si>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</si>
  <si>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</si>
  <si>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</si>
  <si>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</si>
  <si>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</si>
  <si>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</si>
  <si>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</si>
  <si>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</si>
  <si>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</si>
  <si>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</si>
  <si>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</si>
  <si>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</si>
  <si>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</si>
  <si>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</si>
  <si>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</si>
  <si>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</si>
  <si>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</si>
  <si>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</si>
  <si>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</si>
  <si>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</si>
  <si>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</si>
  <si>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</si>
  <si>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</si>
  <si>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</si>
  <si>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</si>
  <si>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</si>
  <si>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</si>
  <si>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</si>
  <si>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</si>
  <si>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</si>
  <si>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</si>
  <si>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</si>
  <si>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</si>
  <si>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</si>
  <si>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</si>
  <si>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</si>
  <si>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</si>
  <si>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</si>
  <si>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</si>
  <si>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</si>
  <si>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</si>
  <si>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</si>
  <si>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</si>
  <si>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</si>
  <si>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</si>
  <si>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</si>
  <si>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</si>
  <si>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</si>
  <si>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</si>
  <si>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</si>
  <si>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</si>
  <si>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</si>
  <si>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</si>
  <si>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</si>
  <si>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</si>
  <si>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</si>
  <si>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</si>
  <si>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</si>
  <si>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</si>
  <si>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</si>
  <si>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</si>
  <si>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</si>
  <si>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</si>
  <si>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</si>
  <si>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</si>
  <si>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</si>
  <si>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</si>
  <si>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</si>
  <si>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</si>
  <si>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</si>
  <si>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</si>
  <si>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</si>
  <si>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</si>
  <si>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</si>
  <si>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</si>
  <si>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</si>
  <si>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</si>
  <si>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</si>
  <si>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</si>
  <si>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</si>
  <si>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</si>
  <si>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</si>
  <si>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</si>
  <si>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</si>
  <si>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</si>
  <si>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</si>
  <si>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</si>
  <si>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</si>
  <si>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</si>
  <si>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</si>
  <si>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</si>
  <si>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</si>
  <si>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</si>
  <si>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</si>
  <si>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</si>
  <si>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</si>
  <si>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</si>
  <si>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</si>
  <si>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</si>
  <si>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</si>
  <si>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</si>
  <si>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</si>
  <si>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</si>
  <si>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</si>
  <si>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</si>
  <si>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</si>
  <si>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</si>
  <si>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</si>
  <si>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</si>
  <si>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</si>
  <si>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</si>
  <si>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</si>
  <si>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</si>
  <si>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</si>
  <si>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</si>
  <si>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</si>
  <si>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</si>
  <si>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</si>
  <si>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</si>
  <si>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</si>
  <si>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</si>
  <si>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</si>
  <si>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</si>
  <si>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</si>
  <si>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</si>
  <si>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</si>
  <si>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</si>
  <si>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</si>
  <si>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</si>
  <si>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</si>
  <si>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</si>
  <si>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</si>
  <si>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</si>
  <si>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</si>
  <si>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</si>
  <si>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</si>
  <si>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</si>
  <si>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</si>
  <si>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</si>
  <si>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</si>
  <si>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</si>
  <si>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</si>
  <si>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</si>
  <si>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</si>
  <si>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</si>
  <si>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</si>
  <si>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</si>
  <si>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</si>
  <si>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</si>
  <si>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</si>
  <si>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</si>
  <si>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</si>
  <si>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</si>
  <si>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</si>
  <si>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</si>
  <si>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</si>
  <si>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t>Reinforcement solution based on looping connection and assuming alternative supply is adequate for load</t>
  </si>
  <si>
    <t>Connection costs only</t>
  </si>
  <si>
    <t>No change to CI's or CML's as customer accepoed N-0 solution.</t>
  </si>
  <si>
    <t>Customer payments</t>
  </si>
  <si>
    <t>Connection costs are actual costs paid by customers for an N-0 connection</t>
  </si>
  <si>
    <t>Reinforcement or enhanced connection costs are only prepared if N-0 connection is unacceptable to customer</t>
  </si>
  <si>
    <t>High level approach used to determine likely reinforcement costs.</t>
  </si>
  <si>
    <t>Customer pays 100% of additional costs as they are wholly for their benefit</t>
  </si>
  <si>
    <t>kW</t>
  </si>
  <si>
    <t>Connections costs (£)</t>
  </si>
  <si>
    <t>Reinf req</t>
  </si>
  <si>
    <t>Additional cost of N-1 solution (£)</t>
  </si>
  <si>
    <t>REAPS MOSS WIND FARM,LIMERSGATE,,BACUP ROAD,BACUP ROAD,,,TODMORDEN,LANCASHIRE</t>
  </si>
  <si>
    <t>Duplicate cct + sw gr</t>
  </si>
  <si>
    <t>STAINING WOOD PV SOLAR PARK,STAINING WOOD, PRESTON NEW ROAD,WESTBY,PRESTON</t>
  </si>
  <si>
    <t>Loop connection for protection reasons</t>
  </si>
  <si>
    <t>SHUTTLEWORTH HALL, BURNLEY ROAD, GISBURN, CLITHEROE</t>
  </si>
  <si>
    <t>OAKFIELD FARM SOLAR SITE, DEEPDALE LANE, LEA TOWN, PRESTON</t>
  </si>
  <si>
    <t>Duplicate circuit + switchgear</t>
  </si>
  <si>
    <t>EHV</t>
  </si>
  <si>
    <t>HV/EHV</t>
  </si>
  <si>
    <t>% of PV installations compared to FY 2016 from Solar Growth rates provided by R Shaw</t>
  </si>
  <si>
    <t>EHV Schemes</t>
  </si>
  <si>
    <t>Total EHV</t>
  </si>
  <si>
    <t>Connection + associated reinforcement</t>
  </si>
  <si>
    <t>N-0 Connection</t>
  </si>
  <si>
    <t>N-0 connection</t>
  </si>
  <si>
    <t>Inflation factor to convert values up to 2030 from 2015 to  2012/13 prices</t>
  </si>
  <si>
    <t>Connection only so avoiding reinforcement</t>
  </si>
  <si>
    <t>To defer reinforcement associoated with new generation connections</t>
  </si>
  <si>
    <t>Table below showing generation connected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</si>
</sst>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s>
  <fonts count="32" x14ac:knownFonts="1">
    <font>
      <sz val="11"/>
      <color theme="1"/>
      <name val="Calibri"/>
      <family val="2"/>
      <scheme val="minor"/>
    </font>
    <font>
      <sz val="11"/>
      <color theme="1"/>
      <name val="Calibri"/>
      <family val="2"/>
      <scheme val="minor"/>
    </font>
    <font>
      <sz val="10"/>
      <name val="Arial"/>
      <family val="2"/>
    </font>
    <font>
      <sz val="8"/>
      <name val="Tahoma"/>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b/>
      <sz val="10"/>
      <color theme="1"/>
      <name val="Arial"/>
      <family val="2"/>
    </font>
    <font>
      <sz val="8"/>
      <color theme="1"/>
      <name val="Gill Sans MT"/>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3"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86">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1"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5" fillId="0" borderId="15" xfId="0" applyFont="1" applyBorder="1" applyAlignment="1" applyProtection="1">
      <alignment horizontal="center"/>
    </xf>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center" vertical="top"/>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0" fillId="0" borderId="8" xfId="0" applyBorder="1" applyAlignment="1">
      <alignment horizontal="left" vertical="top" wrapText="1"/>
    </xf>
    <xf numFmtId="14" fontId="0" fillId="0" borderId="8" xfId="0" applyNumberFormat="1" applyBorder="1" applyAlignment="1">
      <alignment horizontal="left" vertical="top"/>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9" xfId="0" applyFont="1" applyFill="1" applyBorder="1" applyProtection="1"/>
    <xf numFmtId="0" fontId="28" fillId="9" borderId="19" xfId="0" applyFont="1" applyFill="1" applyBorder="1" applyProtection="1"/>
    <xf numFmtId="0" fontId="6" fillId="9" borderId="19" xfId="0" applyFont="1" applyFill="1" applyBorder="1" applyProtection="1"/>
    <xf numFmtId="0" fontId="5" fillId="9" borderId="19" xfId="0" applyFont="1" applyFill="1" applyBorder="1" applyProtection="1"/>
    <xf numFmtId="0" fontId="26" fillId="9" borderId="0" xfId="0" applyFont="1" applyFill="1" applyBorder="1" applyProtection="1"/>
    <xf numFmtId="0" fontId="5" fillId="0" borderId="25" xfId="0" applyFont="1" applyBorder="1" applyAlignment="1" applyProtection="1">
      <alignment vertical="center"/>
    </xf>
    <xf numFmtId="0" fontId="5" fillId="0" borderId="6" xfId="0" applyFont="1" applyBorder="1" applyAlignment="1" applyProtection="1">
      <alignment vertical="center"/>
    </xf>
    <xf numFmtId="173" fontId="17" fillId="2" borderId="3" xfId="4" applyNumberFormat="1" applyFont="1" applyFill="1" applyBorder="1" applyAlignment="1">
      <alignment horizontal="right"/>
    </xf>
    <xf numFmtId="0" fontId="17" fillId="2" borderId="3" xfId="4" applyFont="1" applyFill="1" applyBorder="1" applyAlignment="1"/>
    <xf numFmtId="0" fontId="5" fillId="0" borderId="0" xfId="0" applyFont="1" applyAlignment="1" applyProtection="1">
      <alignment horizontal="right"/>
    </xf>
    <xf numFmtId="0" fontId="13" fillId="0" borderId="0" xfId="6" applyAlignment="1" applyProtection="1">
      <alignment vertical="top"/>
    </xf>
    <xf numFmtId="0" fontId="5" fillId="0" borderId="6" xfId="0" quotePrefix="1" applyFont="1" applyBorder="1" applyAlignment="1" applyProtection="1">
      <alignment vertical="center"/>
    </xf>
    <xf numFmtId="0" fontId="0" fillId="0" borderId="3" xfId="0" applyBorder="1" applyAlignment="1">
      <alignment horizontal="center"/>
    </xf>
    <xf numFmtId="0" fontId="0" fillId="0" borderId="3" xfId="0" applyBorder="1" applyAlignment="1">
      <alignment horizontal="center" wrapText="1"/>
    </xf>
    <xf numFmtId="0" fontId="0" fillId="0" borderId="3" xfId="0" applyBorder="1" applyAlignment="1">
      <alignment wrapText="1"/>
    </xf>
    <xf numFmtId="0" fontId="0" fillId="0" borderId="3" xfId="0" applyBorder="1"/>
    <xf numFmtId="0" fontId="30" fillId="0" borderId="0" xfId="0" applyFont="1" applyAlignment="1">
      <alignment horizontal="right"/>
    </xf>
    <xf numFmtId="0" fontId="30" fillId="0" borderId="3" xfId="0" applyFont="1" applyBorder="1"/>
    <xf numFmtId="0" fontId="0" fillId="0" borderId="3" xfId="0" applyFill="1" applyBorder="1"/>
    <xf numFmtId="0" fontId="0" fillId="0" borderId="3" xfId="0" applyFill="1" applyBorder="1" applyAlignment="1">
      <alignment horizontal="center" wrapText="1"/>
    </xf>
    <xf numFmtId="0" fontId="30" fillId="0" borderId="0" xfId="0" applyFont="1" applyAlignment="1">
      <alignment horizontal="center"/>
    </xf>
    <xf numFmtId="0" fontId="0" fillId="0" borderId="0" xfId="0" applyAlignment="1">
      <alignment wrapText="1"/>
    </xf>
    <xf numFmtId="0" fontId="30" fillId="0" borderId="0" xfId="0" applyFont="1" applyBorder="1"/>
    <xf numFmtId="0" fontId="25" fillId="0" borderId="0" xfId="0" applyFont="1"/>
    <xf numFmtId="169" fontId="31" fillId="10" borderId="0" xfId="9" applyNumberFormat="1" applyFont="1" applyFill="1" applyBorder="1" applyProtection="1">
      <protection locked="0"/>
    </xf>
    <xf numFmtId="164" fontId="5" fillId="10" borderId="3" xfId="1" applyNumberFormat="1" applyFont="1" applyFill="1" applyBorder="1" applyProtection="1">
      <protection locked="0"/>
    </xf>
    <xf numFmtId="0" fontId="5" fillId="0" borderId="0" xfId="0" applyFont="1" applyAlignment="1">
      <alignment horizontal="left" vertical="top" wrapText="1"/>
    </xf>
    <xf numFmtId="0" fontId="5" fillId="0" borderId="7" xfId="0" applyFont="1" applyBorder="1" applyAlignment="1">
      <alignment horizontal="left"/>
    </xf>
    <xf numFmtId="0" fontId="5" fillId="0" borderId="9" xfId="0" applyFont="1" applyBorder="1" applyAlignment="1">
      <alignment horizontal="left"/>
    </xf>
    <xf numFmtId="0" fontId="5" fillId="0" borderId="3" xfId="0" applyFont="1" applyBorder="1" applyAlignment="1">
      <alignment horizontal="center" vertical="top" wrapText="1"/>
    </xf>
    <xf numFmtId="0" fontId="5" fillId="0" borderId="16"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6" fillId="6" borderId="3" xfId="0" applyFont="1" applyFill="1" applyBorder="1" applyAlignment="1">
      <alignment horizontal="left" vertical="top"/>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6" borderId="3" xfId="0" applyFont="1" applyFill="1" applyBorder="1" applyAlignment="1">
      <alignment horizontal="center" vertical="center"/>
    </xf>
    <xf numFmtId="0" fontId="6" fillId="6" borderId="22" xfId="0" applyFont="1" applyFill="1" applyBorder="1" applyAlignment="1">
      <alignment horizontal="left" vertical="top" wrapText="1"/>
    </xf>
    <xf numFmtId="0" fontId="6" fillId="6" borderId="21" xfId="0" applyFont="1" applyFill="1" applyBorder="1" applyAlignment="1">
      <alignment horizontal="left" vertical="top" wrapText="1"/>
    </xf>
    <xf numFmtId="0" fontId="6" fillId="6" borderId="22" xfId="0" applyFont="1" applyFill="1" applyBorder="1" applyAlignment="1">
      <alignment horizontal="left" vertical="top"/>
    </xf>
    <xf numFmtId="0" fontId="6" fillId="6" borderId="21" xfId="0"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8" xfId="4" applyFont="1" applyFill="1" applyBorder="1" applyAlignment="1">
      <alignment horizontal="left" vertical="top"/>
    </xf>
    <xf numFmtId="0" fontId="19" fillId="2" borderId="20" xfId="4" applyFont="1" applyFill="1" applyBorder="1" applyAlignment="1">
      <alignment horizontal="left" vertical="top"/>
    </xf>
    <xf numFmtId="0" fontId="17" fillId="2" borderId="3" xfId="4" applyFont="1" applyFill="1" applyBorder="1" applyAlignment="1">
      <alignment horizontal="center" vertical="center"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0" fontId="26" fillId="9" borderId="17" xfId="0" applyFont="1" applyFill="1" applyBorder="1" applyAlignment="1" applyProtection="1">
      <alignment horizontal="center" vertical="center" textRotation="90"/>
    </xf>
    <xf numFmtId="0" fontId="26" fillId="9" borderId="24" xfId="0" applyFont="1" applyFill="1" applyBorder="1" applyAlignment="1" applyProtection="1">
      <alignment horizontal="center" vertical="center" textRotation="90"/>
    </xf>
    <xf numFmtId="0" fontId="26" fillId="9" borderId="20" xfId="0" applyFont="1" applyFill="1" applyBorder="1" applyAlignment="1" applyProtection="1">
      <alignment horizontal="center" vertical="center" textRotation="90"/>
    </xf>
    <xf numFmtId="0" fontId="30" fillId="0" borderId="1" xfId="0" applyFont="1" applyBorder="1" applyAlignment="1">
      <alignment horizontal="right"/>
    </xf>
    <xf numFmtId="0" fontId="30" fillId="0" borderId="17" xfId="0" applyFont="1" applyBorder="1" applyAlignment="1">
      <alignment horizontal="right"/>
    </xf>
    <xf numFmtId="0" fontId="26" fillId="9" borderId="23" xfId="0" applyFont="1" applyFill="1" applyBorder="1" applyAlignment="1" applyProtection="1">
      <alignment horizontal="center" vertical="center" textRotation="90" wrapText="1"/>
    </xf>
    <xf numFmtId="0" fontId="26" fillId="9" borderId="21" xfId="0" applyFont="1" applyFill="1" applyBorder="1" applyAlignment="1" applyProtection="1">
      <alignment horizontal="center" vertical="center" textRotation="90" wrapText="1"/>
    </xf>
  </cellXfs>
  <cellStyles count="10">
    <cellStyle name="=C:\WINNT\SYSTEM32\COMMAND.COM 6" xfId="4"/>
    <cellStyle name="Comma" xfId="7" builtinId="3"/>
    <cellStyle name="Comma 2" xfId="9"/>
    <cellStyle name="Comma 4" xfId="5"/>
    <cellStyle name="Currency" xfId="8" builtinId="4"/>
    <cellStyle name="Hyperlink" xfId="6" builtinId="8"/>
    <cellStyle name="Normal" xfId="0" builtinId="0"/>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showGridLines="0" workbookViewId="0">
      <selection activeCell="B2" sqref="B2"/>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2:5" x14ac:dyDescent="0.25">
      <c r="B2" s="101" t="s">
        <v>232</v>
      </c>
      <c r="C2" s="101" t="s">
        <v>240</v>
      </c>
      <c r="D2" s="101" t="s">
        <v>239</v>
      </c>
      <c r="E2" s="101" t="s">
        <v>233</v>
      </c>
    </row>
    <row r="3" spans="2:5" s="100" customFormat="1" ht="62.25" customHeight="1" x14ac:dyDescent="0.25">
      <c r="B3" s="102" t="s">
        <v>234</v>
      </c>
      <c r="C3" s="102" t="s">
        <v>237</v>
      </c>
      <c r="D3" s="102"/>
      <c r="E3" s="103" t="s">
        <v>238</v>
      </c>
    </row>
    <row r="4" spans="2:5" s="100" customFormat="1" ht="62.25" customHeight="1" x14ac:dyDescent="0.25">
      <c r="B4" s="102" t="s">
        <v>235</v>
      </c>
      <c r="C4" s="102" t="s">
        <v>241</v>
      </c>
      <c r="D4" s="104">
        <v>41352</v>
      </c>
      <c r="E4" s="102" t="s">
        <v>242</v>
      </c>
    </row>
    <row r="5" spans="2:5" s="100" customFormat="1" ht="84" customHeight="1" x14ac:dyDescent="0.25">
      <c r="B5" s="102" t="s">
        <v>236</v>
      </c>
      <c r="C5" s="102" t="s">
        <v>247</v>
      </c>
      <c r="D5" s="104" t="s">
        <v>243</v>
      </c>
      <c r="E5" s="102" t="s">
        <v>244</v>
      </c>
    </row>
    <row r="6" spans="2:5" ht="111" customHeight="1" x14ac:dyDescent="0.25">
      <c r="B6" s="105" t="s">
        <v>245</v>
      </c>
      <c r="C6" s="105" t="s">
        <v>246</v>
      </c>
      <c r="D6" s="106">
        <v>41380</v>
      </c>
      <c r="E6" s="105" t="s">
        <v>318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19" sqref="C1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80</v>
      </c>
    </row>
    <row r="2" spans="2:3" x14ac:dyDescent="0.3">
      <c r="B2" s="25"/>
    </row>
    <row r="3" spans="2:3" x14ac:dyDescent="0.3">
      <c r="B3" s="25"/>
    </row>
    <row r="4" spans="2:3" x14ac:dyDescent="0.3">
      <c r="B4" s="89" t="s">
        <v>14</v>
      </c>
      <c r="C4" s="89" t="s">
        <v>26</v>
      </c>
    </row>
    <row r="5" spans="2:3" ht="45" x14ac:dyDescent="0.3">
      <c r="B5" s="96" t="s">
        <v>39</v>
      </c>
      <c r="C5" s="31" t="s">
        <v>99</v>
      </c>
    </row>
    <row r="6" spans="2:3" x14ac:dyDescent="0.3">
      <c r="B6" s="96" t="s">
        <v>221</v>
      </c>
      <c r="C6" s="31" t="s">
        <v>222</v>
      </c>
    </row>
    <row r="7" spans="2:3" ht="56.25" customHeight="1" x14ac:dyDescent="0.3">
      <c r="B7" s="97" t="s">
        <v>306</v>
      </c>
      <c r="C7" s="31" t="s">
        <v>341</v>
      </c>
    </row>
    <row r="8" spans="2:3" x14ac:dyDescent="0.3">
      <c r="B8" s="98" t="s">
        <v>307</v>
      </c>
      <c r="C8" s="31" t="s">
        <v>308</v>
      </c>
    </row>
    <row r="9" spans="2:3" ht="30" x14ac:dyDescent="0.3">
      <c r="B9" s="97" t="s">
        <v>228</v>
      </c>
      <c r="C9" s="31" t="s">
        <v>340</v>
      </c>
    </row>
    <row r="10" spans="2:3" x14ac:dyDescent="0.3">
      <c r="B10" s="98" t="s">
        <v>219</v>
      </c>
      <c r="C10" s="31" t="s">
        <v>220</v>
      </c>
    </row>
    <row r="12" spans="2:3" x14ac:dyDescent="0.3">
      <c r="B12" s="25" t="s">
        <v>24</v>
      </c>
    </row>
    <row r="13" spans="2:3" x14ac:dyDescent="0.3">
      <c r="B13" s="93" t="s">
        <v>25</v>
      </c>
    </row>
    <row r="14" spans="2:3" x14ac:dyDescent="0.3">
      <c r="B14" s="94" t="s">
        <v>221</v>
      </c>
    </row>
    <row r="15" spans="2:3" x14ac:dyDescent="0.3">
      <c r="B15" s="88" t="s">
        <v>227</v>
      </c>
    </row>
    <row r="16" spans="2:3" x14ac:dyDescent="0.3">
      <c r="B16" s="95" t="s">
        <v>223</v>
      </c>
    </row>
    <row r="17" spans="2:4" x14ac:dyDescent="0.3">
      <c r="B17" s="25"/>
    </row>
    <row r="18" spans="2:4" x14ac:dyDescent="0.3">
      <c r="B18" s="2" t="s">
        <v>66</v>
      </c>
    </row>
    <row r="19" spans="2:4" ht="19.5" customHeight="1" x14ac:dyDescent="0.3">
      <c r="B19" s="2" t="s">
        <v>224</v>
      </c>
    </row>
    <row r="20" spans="2:4" x14ac:dyDescent="0.3">
      <c r="B20" s="91" t="s">
        <v>229</v>
      </c>
    </row>
    <row r="21" spans="2:4" x14ac:dyDescent="0.3">
      <c r="B21" s="91" t="s">
        <v>230</v>
      </c>
    </row>
    <row r="22" spans="2:4" ht="25.5" customHeight="1" x14ac:dyDescent="0.3">
      <c r="B22" s="90" t="s">
        <v>101</v>
      </c>
    </row>
    <row r="23" spans="2:4" ht="10.5" customHeight="1" x14ac:dyDescent="0.3"/>
    <row r="24" spans="2:4" ht="24.75" customHeight="1" x14ac:dyDescent="0.3">
      <c r="B24" s="91" t="s">
        <v>225</v>
      </c>
      <c r="C24" s="91"/>
      <c r="D24" s="91"/>
    </row>
    <row r="25" spans="2:4" ht="26.25" customHeight="1" x14ac:dyDescent="0.3">
      <c r="B25" s="91" t="s">
        <v>319</v>
      </c>
      <c r="C25" s="91"/>
      <c r="D25" s="91"/>
    </row>
    <row r="26" spans="2:4" ht="32.25" customHeight="1" x14ac:dyDescent="0.3">
      <c r="B26" s="146" t="s">
        <v>226</v>
      </c>
      <c r="C26" s="146"/>
      <c r="D26" s="146"/>
    </row>
    <row r="28" spans="2:4" x14ac:dyDescent="0.3">
      <c r="B28" s="2" t="s">
        <v>100</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80" zoomScaleNormal="80" workbookViewId="0">
      <pane ySplit="3" topLeftCell="A4" activePane="bottomLeft" state="frozen"/>
      <selection pane="bottomLeft" activeCell="B2" sqref="B2:F3"/>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28.7109375" style="2" customWidth="1"/>
    <col min="7" max="11" width="11.140625" style="2" customWidth="1"/>
    <col min="12" max="16384" width="9.140625" style="2"/>
  </cols>
  <sheetData>
    <row r="1" spans="2:26" x14ac:dyDescent="0.3">
      <c r="B1" s="25" t="s">
        <v>49</v>
      </c>
      <c r="Z1" s="26" t="s">
        <v>29</v>
      </c>
    </row>
    <row r="2" spans="2:26" x14ac:dyDescent="0.3">
      <c r="B2" s="150" t="s">
        <v>371</v>
      </c>
      <c r="C2" s="151"/>
      <c r="D2" s="151"/>
      <c r="E2" s="151"/>
      <c r="F2" s="152"/>
      <c r="Z2" s="26" t="s">
        <v>82</v>
      </c>
    </row>
    <row r="3" spans="2:26" ht="24.75" customHeight="1" x14ac:dyDescent="0.3">
      <c r="B3" s="153"/>
      <c r="C3" s="154"/>
      <c r="D3" s="154"/>
      <c r="E3" s="154"/>
      <c r="F3" s="155"/>
    </row>
    <row r="4" spans="2:26" ht="18" customHeight="1" x14ac:dyDescent="0.3">
      <c r="B4" s="25" t="s">
        <v>81</v>
      </c>
      <c r="C4" s="27"/>
      <c r="D4" s="27"/>
      <c r="E4" s="27"/>
      <c r="F4" s="27"/>
    </row>
    <row r="5" spans="2:26" ht="24.75" customHeight="1" x14ac:dyDescent="0.3">
      <c r="B5" s="158"/>
      <c r="C5" s="159"/>
      <c r="D5" s="159"/>
      <c r="E5" s="159"/>
      <c r="F5" s="160"/>
    </row>
    <row r="6" spans="2:26" ht="13.5" customHeight="1" x14ac:dyDescent="0.3">
      <c r="B6" s="27"/>
      <c r="C6" s="27"/>
      <c r="D6" s="27"/>
      <c r="E6" s="27"/>
      <c r="F6" s="27"/>
    </row>
    <row r="7" spans="2:26" x14ac:dyDescent="0.3">
      <c r="B7" s="25" t="s">
        <v>50</v>
      </c>
    </row>
    <row r="8" spans="2:26" x14ac:dyDescent="0.3">
      <c r="B8" s="161" t="s">
        <v>27</v>
      </c>
      <c r="C8" s="162"/>
      <c r="D8" s="156" t="s">
        <v>30</v>
      </c>
      <c r="E8" s="156"/>
      <c r="F8" s="156"/>
    </row>
    <row r="9" spans="2:26" ht="22.5" customHeight="1" x14ac:dyDescent="0.3">
      <c r="B9" s="163" t="s">
        <v>79</v>
      </c>
      <c r="C9" s="164"/>
      <c r="D9" s="157" t="s">
        <v>366</v>
      </c>
      <c r="E9" s="157"/>
      <c r="F9" s="157"/>
    </row>
    <row r="10" spans="2:26" ht="22.5" customHeight="1" x14ac:dyDescent="0.3">
      <c r="B10" s="147" t="s">
        <v>367</v>
      </c>
      <c r="C10" s="148"/>
      <c r="D10" s="158" t="s">
        <v>370</v>
      </c>
      <c r="E10" s="159"/>
      <c r="F10" s="160"/>
    </row>
    <row r="11" spans="2:26" ht="22.5" customHeight="1" x14ac:dyDescent="0.3">
      <c r="B11" s="147"/>
      <c r="C11" s="148"/>
      <c r="D11" s="149"/>
      <c r="E11" s="149"/>
      <c r="F11" s="149"/>
    </row>
    <row r="12" spans="2:26" ht="22.5" customHeight="1" x14ac:dyDescent="0.3">
      <c r="B12" s="147"/>
      <c r="C12" s="148"/>
      <c r="D12" s="149"/>
      <c r="E12" s="149"/>
      <c r="F12" s="149"/>
    </row>
    <row r="13" spans="2:26" ht="22.5" customHeight="1" x14ac:dyDescent="0.3">
      <c r="B13" s="147"/>
      <c r="C13" s="148"/>
      <c r="D13" s="149"/>
      <c r="E13" s="149"/>
      <c r="F13" s="149"/>
    </row>
    <row r="14" spans="2:26" ht="22.5" customHeight="1" x14ac:dyDescent="0.3">
      <c r="B14" s="147"/>
      <c r="C14" s="148"/>
      <c r="D14" s="149"/>
      <c r="E14" s="149"/>
      <c r="F14" s="149"/>
    </row>
    <row r="15" spans="2:26" ht="22.5" customHeight="1" x14ac:dyDescent="0.3">
      <c r="B15" s="147"/>
      <c r="C15" s="148"/>
      <c r="D15" s="149"/>
      <c r="E15" s="149"/>
      <c r="F15" s="149"/>
    </row>
    <row r="16" spans="2:26" ht="22.5" customHeight="1" x14ac:dyDescent="0.3">
      <c r="B16" s="147"/>
      <c r="C16" s="148"/>
      <c r="D16" s="149"/>
      <c r="E16" s="149"/>
      <c r="F16" s="149"/>
    </row>
    <row r="17" spans="2:11" ht="22.5" customHeight="1" x14ac:dyDescent="0.3">
      <c r="B17" s="147"/>
      <c r="C17" s="148"/>
      <c r="D17" s="149"/>
      <c r="E17" s="149"/>
      <c r="F17" s="149"/>
    </row>
    <row r="18" spans="2:11" ht="22.5" customHeight="1" x14ac:dyDescent="0.3">
      <c r="B18" s="147"/>
      <c r="C18" s="148"/>
      <c r="D18" s="149"/>
      <c r="E18" s="149"/>
      <c r="F18" s="149"/>
    </row>
    <row r="19" spans="2:11" ht="22.5" customHeight="1" x14ac:dyDescent="0.3">
      <c r="B19" s="147"/>
      <c r="C19" s="148"/>
      <c r="D19" s="149"/>
      <c r="E19" s="149"/>
      <c r="F19" s="149"/>
    </row>
    <row r="20" spans="2:11" ht="22.5" customHeight="1" x14ac:dyDescent="0.3">
      <c r="B20" s="147"/>
      <c r="C20" s="148"/>
      <c r="D20" s="149"/>
      <c r="E20" s="149"/>
      <c r="F20" s="149"/>
    </row>
    <row r="21" spans="2:11" ht="22.5" customHeight="1" x14ac:dyDescent="0.3">
      <c r="B21" s="147"/>
      <c r="C21" s="148"/>
      <c r="D21" s="149"/>
      <c r="E21" s="149"/>
      <c r="F21" s="149"/>
    </row>
    <row r="22" spans="2:11" ht="22.5" customHeight="1" x14ac:dyDescent="0.3">
      <c r="B22" s="147"/>
      <c r="C22" s="148"/>
      <c r="D22" s="149"/>
      <c r="E22" s="149"/>
      <c r="F22" s="149"/>
    </row>
    <row r="23" spans="2:11" ht="22.5" customHeight="1" x14ac:dyDescent="0.3">
      <c r="B23" s="147"/>
      <c r="C23" s="148"/>
      <c r="D23" s="149"/>
      <c r="E23" s="149"/>
      <c r="F23" s="149"/>
    </row>
    <row r="24" spans="2:11" ht="12.75" customHeight="1" x14ac:dyDescent="0.3">
      <c r="B24" s="28"/>
      <c r="C24" s="28"/>
      <c r="D24" s="29"/>
      <c r="E24" s="29"/>
      <c r="F24" s="29"/>
    </row>
    <row r="25" spans="2:11" x14ac:dyDescent="0.3">
      <c r="B25" s="25" t="s">
        <v>51</v>
      </c>
    </row>
    <row r="26" spans="2:11" ht="38.25" customHeight="1" x14ac:dyDescent="0.3">
      <c r="B26" s="166" t="s">
        <v>48</v>
      </c>
      <c r="C26" s="168" t="s">
        <v>27</v>
      </c>
      <c r="D26" s="168" t="s">
        <v>28</v>
      </c>
      <c r="E26" s="168" t="s">
        <v>30</v>
      </c>
      <c r="F26" s="166" t="s">
        <v>31</v>
      </c>
      <c r="G26" s="165" t="s">
        <v>103</v>
      </c>
      <c r="H26" s="165"/>
      <c r="I26" s="165"/>
      <c r="J26" s="165"/>
      <c r="K26" s="165"/>
    </row>
    <row r="27" spans="2:11" x14ac:dyDescent="0.3">
      <c r="B27" s="167"/>
      <c r="C27" s="169"/>
      <c r="D27" s="169"/>
      <c r="E27" s="169"/>
      <c r="F27" s="167"/>
      <c r="G27" s="64" t="s">
        <v>104</v>
      </c>
      <c r="H27" s="64" t="s">
        <v>105</v>
      </c>
      <c r="I27" s="64" t="s">
        <v>106</v>
      </c>
      <c r="J27" s="64" t="s">
        <v>107</v>
      </c>
      <c r="K27" s="64" t="s">
        <v>108</v>
      </c>
    </row>
    <row r="28" spans="2:11" ht="27.75" customHeight="1" x14ac:dyDescent="0.3">
      <c r="B28" s="30">
        <v>1</v>
      </c>
      <c r="C28" s="31" t="s">
        <v>368</v>
      </c>
      <c r="D28" s="30" t="s">
        <v>29</v>
      </c>
      <c r="E28" s="31"/>
      <c r="F28" s="30"/>
      <c r="G28" s="65">
        <f>'n-0 connection'!$C$4</f>
        <v>7.8020269957921808</v>
      </c>
      <c r="H28" s="65">
        <f>'n-0 connection'!$C$5</f>
        <v>10.213454758261671</v>
      </c>
      <c r="I28" s="65">
        <f>'n-0 connection'!$C$6</f>
        <v>11.822496984468643</v>
      </c>
      <c r="J28" s="65">
        <f>'n-0 connection'!C7</f>
        <v>13.470835937054572</v>
      </c>
      <c r="K28" s="66"/>
    </row>
    <row r="29" spans="2:11" ht="27.75" customHeight="1" x14ac:dyDescent="0.3">
      <c r="B29" s="30">
        <v>2</v>
      </c>
      <c r="C29" s="30"/>
      <c r="D29" s="30"/>
      <c r="E29" s="31"/>
      <c r="F29" s="30"/>
      <c r="G29" s="65"/>
      <c r="H29" s="65"/>
      <c r="I29" s="65"/>
      <c r="J29" s="65"/>
      <c r="K29" s="30"/>
    </row>
    <row r="30" spans="2:11" ht="27.75" customHeight="1" x14ac:dyDescent="0.3">
      <c r="B30" s="30">
        <v>3</v>
      </c>
      <c r="C30" s="30"/>
      <c r="D30" s="30"/>
      <c r="E30" s="31"/>
      <c r="F30" s="30"/>
      <c r="G30" s="65"/>
      <c r="H30" s="65"/>
      <c r="I30" s="65"/>
      <c r="J30" s="65"/>
      <c r="K30" s="30"/>
    </row>
    <row r="31" spans="2:11" ht="27.75" customHeight="1" x14ac:dyDescent="0.3">
      <c r="B31" s="30">
        <v>4</v>
      </c>
      <c r="C31" s="30"/>
      <c r="D31" s="30"/>
      <c r="E31" s="31"/>
      <c r="F31" s="30"/>
      <c r="G31" s="65"/>
      <c r="H31" s="65"/>
      <c r="I31" s="65"/>
      <c r="J31" s="65"/>
      <c r="K31" s="30"/>
    </row>
    <row r="32" spans="2:11" ht="27.75" customHeight="1" x14ac:dyDescent="0.3">
      <c r="B32" s="30">
        <v>5</v>
      </c>
      <c r="C32" s="30"/>
      <c r="D32" s="30"/>
      <c r="E32" s="31"/>
      <c r="F32" s="30"/>
      <c r="G32" s="65"/>
      <c r="H32" s="65"/>
      <c r="I32" s="65"/>
      <c r="J32" s="65"/>
      <c r="K32" s="30"/>
    </row>
    <row r="37" spans="2:2" x14ac:dyDescent="0.3">
      <c r="B37" s="2" t="s">
        <v>109</v>
      </c>
    </row>
  </sheetData>
  <sheetProtection password="CD26" sheet="1" objects="1" scenarios="1" selectLockedCells="1" selectUnlockedCells="1"/>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cfRule type="expression" dxfId="9" priority="10">
      <formula>$D28="adopted"</formula>
    </cfRule>
  </conditionalFormatting>
  <conditionalFormatting sqref="B29:F32">
    <cfRule type="expression" dxfId="8" priority="9">
      <formula>$D29="adopted"</formula>
    </cfRule>
  </conditionalFormatting>
  <conditionalFormatting sqref="D29:D32">
    <cfRule type="expression" dxfId="7" priority="8">
      <formula>$D29="adopted"</formula>
    </cfRule>
  </conditionalFormatting>
  <conditionalFormatting sqref="G28:K28">
    <cfRule type="expression" dxfId="6" priority="7">
      <formula>$D28="adopted"</formula>
    </cfRule>
  </conditionalFormatting>
  <conditionalFormatting sqref="G29:K32">
    <cfRule type="expression" dxfId="5" priority="6">
      <formula>$D29="adopted"</formula>
    </cfRule>
  </conditionalFormatting>
  <conditionalFormatting sqref="G29:J32">
    <cfRule type="expression" dxfId="4" priority="5">
      <formula>$D29="adopted"</formula>
    </cfRule>
  </conditionalFormatting>
  <conditionalFormatting sqref="G30:J30">
    <cfRule type="expression" dxfId="3" priority="4">
      <formula>$D30="adopted"</formula>
    </cfRule>
  </conditionalFormatting>
  <conditionalFormatting sqref="G31:J31">
    <cfRule type="expression" dxfId="2" priority="3">
      <formula>$D31="adopted"</formula>
    </cfRule>
  </conditionalFormatting>
  <conditionalFormatting sqref="G32:J32">
    <cfRule type="expression" dxfId="1" priority="2">
      <formula>$D32="adopted"</formula>
    </cfRule>
  </conditionalFormatting>
  <conditionalFormatting sqref="G29:J32">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F9" sqref="F9"/>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87</v>
      </c>
      <c r="C1" s="21"/>
      <c r="D1" s="21"/>
      <c r="E1" s="21"/>
      <c r="F1" s="32" t="s">
        <v>88</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63</v>
      </c>
      <c r="C3" s="145">
        <v>4.2799999999999998E-2</v>
      </c>
      <c r="D3" s="111" t="s">
        <v>298</v>
      </c>
      <c r="E3" s="21"/>
      <c r="F3" s="77"/>
      <c r="G3" s="129" t="s">
        <v>312</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316</v>
      </c>
      <c r="G4" s="4"/>
      <c r="H4" s="78">
        <v>5.94</v>
      </c>
      <c r="I4" s="78">
        <v>5.91</v>
      </c>
      <c r="J4" s="78">
        <v>5.89</v>
      </c>
      <c r="K4" s="78">
        <v>6.12</v>
      </c>
      <c r="L4" s="78">
        <v>6.35</v>
      </c>
      <c r="M4" s="78">
        <v>6.59</v>
      </c>
      <c r="N4" s="78">
        <v>13.78</v>
      </c>
      <c r="O4" s="78">
        <v>20.96</v>
      </c>
      <c r="P4" s="78">
        <v>28.15</v>
      </c>
      <c r="Q4" s="78">
        <v>35.33</v>
      </c>
      <c r="R4" s="78">
        <v>42.52</v>
      </c>
      <c r="S4" s="78">
        <v>49.71</v>
      </c>
      <c r="T4" s="78">
        <v>56.89</v>
      </c>
      <c r="U4" s="78">
        <v>64.08</v>
      </c>
      <c r="V4" s="78">
        <v>71.260000000000005</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317</v>
      </c>
      <c r="G5" s="38"/>
      <c r="H5" s="78">
        <f>H4*$C$9</f>
        <v>5.6020923808300136</v>
      </c>
      <c r="I5" s="78">
        <f t="shared" ref="I5:V5" si="0">I4*$C$9</f>
        <v>5.5737989849672358</v>
      </c>
      <c r="J5" s="78">
        <f t="shared" si="0"/>
        <v>5.5549367210587164</v>
      </c>
      <c r="K5" s="78">
        <f t="shared" si="0"/>
        <v>5.7718527560066804</v>
      </c>
      <c r="L5" s="78">
        <f t="shared" si="0"/>
        <v>5.9887687909546434</v>
      </c>
      <c r="M5" s="78">
        <f t="shared" si="0"/>
        <v>6.2151159578568667</v>
      </c>
      <c r="N5" s="78">
        <f t="shared" si="0"/>
        <v>12.996099832969289</v>
      </c>
      <c r="O5" s="78">
        <f t="shared" si="0"/>
        <v>19.767652576127457</v>
      </c>
      <c r="P5" s="78">
        <f t="shared" si="0"/>
        <v>26.548636451239876</v>
      </c>
      <c r="Q5" s="78">
        <f t="shared" si="0"/>
        <v>33.32018919439804</v>
      </c>
      <c r="R5" s="78">
        <f t="shared" si="0"/>
        <v>40.101173069510473</v>
      </c>
      <c r="S5" s="78">
        <f t="shared" si="0"/>
        <v>46.882156944622892</v>
      </c>
      <c r="T5" s="78">
        <f t="shared" si="0"/>
        <v>53.653709687781053</v>
      </c>
      <c r="U5" s="78">
        <f t="shared" si="0"/>
        <v>60.434693562893479</v>
      </c>
      <c r="V5" s="78">
        <f t="shared" si="0"/>
        <v>67.206246306051654</v>
      </c>
      <c r="W5" s="78">
        <f t="shared" ref="W5:BG5" si="1">W4*$D$22</f>
        <v>87.509327740368704</v>
      </c>
      <c r="X5" s="78">
        <f t="shared" si="1"/>
        <v>95.071862236449945</v>
      </c>
      <c r="Y5" s="78">
        <f t="shared" si="1"/>
        <v>102.63439673253119</v>
      </c>
      <c r="Z5" s="78">
        <f t="shared" si="1"/>
        <v>110.19693122861243</v>
      </c>
      <c r="AA5" s="78">
        <f t="shared" si="1"/>
        <v>117.75946572469368</v>
      </c>
      <c r="AB5" s="78">
        <f t="shared" si="1"/>
        <v>125.32200022077492</v>
      </c>
      <c r="AC5" s="78">
        <f t="shared" si="1"/>
        <v>131.80417264598742</v>
      </c>
      <c r="AD5" s="78">
        <f t="shared" si="1"/>
        <v>139.36670714206866</v>
      </c>
      <c r="AE5" s="78">
        <f t="shared" si="1"/>
        <v>146.9292416381499</v>
      </c>
      <c r="AF5" s="78">
        <f t="shared" si="1"/>
        <v>154.49177613423115</v>
      </c>
      <c r="AG5" s="78">
        <f t="shared" si="1"/>
        <v>162.05431063031241</v>
      </c>
      <c r="AH5" s="78">
        <f t="shared" si="1"/>
        <v>169.61684512639366</v>
      </c>
      <c r="AI5" s="78">
        <f t="shared" si="1"/>
        <v>177.1793796224749</v>
      </c>
      <c r="AJ5" s="78">
        <f t="shared" si="1"/>
        <v>184.74191411855614</v>
      </c>
      <c r="AK5" s="78">
        <f t="shared" si="1"/>
        <v>192.30444861463738</v>
      </c>
      <c r="AL5" s="78">
        <f t="shared" si="1"/>
        <v>198.78662103984988</v>
      </c>
      <c r="AM5" s="78">
        <f t="shared" si="1"/>
        <v>206.34915553593112</v>
      </c>
      <c r="AN5" s="78">
        <f t="shared" si="1"/>
        <v>213.91169003201236</v>
      </c>
      <c r="AO5" s="78">
        <f t="shared" si="1"/>
        <v>221.47422452809363</v>
      </c>
      <c r="AP5" s="78">
        <f t="shared" si="1"/>
        <v>229.03675902417487</v>
      </c>
      <c r="AQ5" s="78">
        <f t="shared" si="1"/>
        <v>237.67965559112486</v>
      </c>
      <c r="AR5" s="78">
        <f t="shared" si="1"/>
        <v>245.2421900872061</v>
      </c>
      <c r="AS5" s="78">
        <f t="shared" si="1"/>
        <v>252.80472458328734</v>
      </c>
      <c r="AT5" s="78">
        <f t="shared" si="1"/>
        <v>260.36725907936858</v>
      </c>
      <c r="AU5" s="78">
        <f t="shared" si="1"/>
        <v>267.92979357544982</v>
      </c>
      <c r="AV5" s="78">
        <f t="shared" si="1"/>
        <v>276.57269014239984</v>
      </c>
      <c r="AW5" s="78">
        <f t="shared" si="1"/>
        <v>283.0548625676123</v>
      </c>
      <c r="AX5" s="78">
        <f t="shared" si="1"/>
        <v>290.6173970636936</v>
      </c>
      <c r="AY5" s="78">
        <f t="shared" si="1"/>
        <v>298.17993155977484</v>
      </c>
      <c r="AZ5" s="78">
        <f t="shared" si="1"/>
        <v>304.66210398498731</v>
      </c>
      <c r="BA5" s="78">
        <f t="shared" si="1"/>
        <v>310.06391433933106</v>
      </c>
      <c r="BB5" s="78">
        <f t="shared" si="1"/>
        <v>315.46572469367482</v>
      </c>
      <c r="BC5" s="78">
        <f t="shared" si="1"/>
        <v>320.86753504801857</v>
      </c>
      <c r="BD5" s="78">
        <f t="shared" si="1"/>
        <v>325.18898333149355</v>
      </c>
      <c r="BE5" s="78">
        <f t="shared" si="1"/>
        <v>329.51043161496858</v>
      </c>
      <c r="BF5" s="78">
        <f t="shared" si="1"/>
        <v>333.83187989844356</v>
      </c>
      <c r="BG5" s="78">
        <f t="shared" si="1"/>
        <v>337.07296611104982</v>
      </c>
    </row>
    <row r="6" spans="1:59" x14ac:dyDescent="0.3">
      <c r="A6" s="21"/>
      <c r="B6" s="22" t="s">
        <v>67</v>
      </c>
      <c r="C6" s="23">
        <v>1.4999999999999999E-2</v>
      </c>
      <c r="D6" s="21"/>
      <c r="E6" s="21"/>
      <c r="F6" s="51" t="s">
        <v>206</v>
      </c>
      <c r="G6" s="50">
        <f>39.24*$C$9</f>
        <v>37.007761788513427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209</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207</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45.75" x14ac:dyDescent="0.3">
      <c r="A9" s="21"/>
      <c r="B9" s="141" t="s">
        <v>369</v>
      </c>
      <c r="C9" s="144">
        <v>0.9431131954259282</v>
      </c>
      <c r="D9" s="21"/>
      <c r="E9" s="22"/>
      <c r="F9" s="51" t="s">
        <v>313</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314</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72</v>
      </c>
      <c r="C11" s="21"/>
      <c r="D11" s="21"/>
      <c r="E11" s="21"/>
      <c r="F11" s="51" t="s">
        <v>208</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73</v>
      </c>
      <c r="C12" s="21"/>
      <c r="D12" s="21"/>
      <c r="E12" s="21"/>
      <c r="F12" s="51" t="s">
        <v>315</v>
      </c>
      <c r="G12" s="110"/>
      <c r="H12" s="112">
        <v>0.44932000000000005</v>
      </c>
      <c r="I12" s="112">
        <v>0.43639882352941178</v>
      </c>
      <c r="J12" s="112">
        <v>0.42347764705882357</v>
      </c>
      <c r="K12" s="112">
        <v>0.4105564705882353</v>
      </c>
      <c r="L12" s="112">
        <v>0.39763529411764703</v>
      </c>
      <c r="M12" s="112">
        <v>0.38471411764705882</v>
      </c>
      <c r="N12" s="112">
        <v>0.37179294117647055</v>
      </c>
      <c r="O12" s="112">
        <v>0.35887176470588228</v>
      </c>
      <c r="P12" s="112">
        <v>0.34595058823529407</v>
      </c>
      <c r="Q12" s="112">
        <v>0.3330294117647058</v>
      </c>
      <c r="R12" s="112">
        <v>0.32010823529411753</v>
      </c>
      <c r="S12" s="112">
        <v>0.30718705882352931</v>
      </c>
      <c r="T12" s="112">
        <v>0.29426588235294104</v>
      </c>
      <c r="U12" s="112">
        <v>0.28134470588235277</v>
      </c>
      <c r="V12" s="112">
        <v>0.26842352941176456</v>
      </c>
      <c r="W12" s="112">
        <v>0.25550235294117629</v>
      </c>
      <c r="X12" s="112">
        <v>0.24258117647058805</v>
      </c>
      <c r="Y12" s="112">
        <v>0.22965999999999981</v>
      </c>
      <c r="Z12" s="112">
        <v>0.21673882352941154</v>
      </c>
      <c r="AA12" s="112">
        <v>0.2038176470588233</v>
      </c>
      <c r="AB12" s="112">
        <v>0.19089647058823506</v>
      </c>
      <c r="AC12" s="112">
        <v>0.17797529411764679</v>
      </c>
      <c r="AD12" s="112">
        <v>0.16505411764705855</v>
      </c>
      <c r="AE12" s="112">
        <v>0.1521329411764703</v>
      </c>
      <c r="AF12" s="112">
        <v>0.13921176470588204</v>
      </c>
      <c r="AG12" s="112">
        <v>0.12629058823529382</v>
      </c>
      <c r="AH12" s="112">
        <v>0.11336941176470558</v>
      </c>
      <c r="AI12" s="112">
        <v>0.10044823529411734</v>
      </c>
      <c r="AJ12" s="112">
        <v>8.7527058823529097E-2</v>
      </c>
      <c r="AK12" s="112">
        <v>7.4605882352940869E-2</v>
      </c>
      <c r="AL12" s="112">
        <v>6.1684705882352628E-2</v>
      </c>
      <c r="AM12" s="112">
        <v>4.8763529411764393E-2</v>
      </c>
      <c r="AN12" s="112">
        <v>3.5842352941176159E-2</v>
      </c>
      <c r="AO12" s="112">
        <v>2.2921176470587924E-2</v>
      </c>
      <c r="AP12" s="112">
        <v>9.999999999999688E-3</v>
      </c>
      <c r="AQ12" s="112">
        <v>0.01</v>
      </c>
      <c r="AR12" s="112">
        <v>0.01</v>
      </c>
      <c r="AS12" s="112">
        <v>0.01</v>
      </c>
      <c r="AT12" s="112">
        <v>0.01</v>
      </c>
      <c r="AU12" s="112">
        <v>0.01</v>
      </c>
      <c r="AV12" s="112">
        <v>0.01</v>
      </c>
      <c r="AW12" s="112">
        <v>0.01</v>
      </c>
      <c r="AX12" s="112">
        <v>0.01</v>
      </c>
      <c r="AY12" s="112">
        <v>0.01</v>
      </c>
      <c r="AZ12" s="112">
        <v>0.01</v>
      </c>
      <c r="BA12" s="112">
        <v>0.01</v>
      </c>
      <c r="BB12" s="112">
        <v>0.01</v>
      </c>
      <c r="BC12" s="112">
        <v>0.01</v>
      </c>
      <c r="BD12" s="112">
        <v>0.01</v>
      </c>
      <c r="BE12" s="112">
        <v>0.01</v>
      </c>
      <c r="BF12" s="112">
        <v>0.01</v>
      </c>
      <c r="BG12" s="112">
        <v>0.01</v>
      </c>
    </row>
    <row r="13" spans="1:59" x14ac:dyDescent="0.3">
      <c r="A13" s="21"/>
      <c r="B13" s="170" t="s">
        <v>75</v>
      </c>
      <c r="C13" s="171"/>
      <c r="D13" s="128" t="s">
        <v>331</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x14ac:dyDescent="0.35">
      <c r="A14" s="21"/>
      <c r="B14" s="172"/>
      <c r="C14" s="173"/>
      <c r="D14" s="42" t="s">
        <v>110</v>
      </c>
      <c r="E14" s="21"/>
      <c r="F14" s="67"/>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x14ac:dyDescent="0.35">
      <c r="A15" s="21"/>
      <c r="B15" s="174" t="s">
        <v>332</v>
      </c>
      <c r="C15" s="41" t="s">
        <v>325</v>
      </c>
      <c r="D15" s="127">
        <v>1.3408686121386491</v>
      </c>
      <c r="E15" s="21"/>
      <c r="F15" s="70" t="s">
        <v>93</v>
      </c>
      <c r="G15" s="38"/>
      <c r="H15" s="38"/>
      <c r="I15" s="76" t="s">
        <v>157</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x14ac:dyDescent="0.35">
      <c r="A16" s="21"/>
      <c r="B16" s="174"/>
      <c r="C16" s="41" t="s">
        <v>326</v>
      </c>
      <c r="D16" s="127">
        <v>1.3004251926654264</v>
      </c>
      <c r="E16" s="83"/>
      <c r="F16" s="71" t="s">
        <v>158</v>
      </c>
      <c r="G16" s="38"/>
      <c r="H16" s="38"/>
      <c r="I16" s="76" t="s">
        <v>333</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x14ac:dyDescent="0.35">
      <c r="A17" s="21"/>
      <c r="B17" s="174"/>
      <c r="C17" s="41" t="s">
        <v>327</v>
      </c>
      <c r="D17" s="127">
        <v>1.2670349113192076</v>
      </c>
      <c r="E17" s="83"/>
      <c r="F17" s="70" t="s">
        <v>211</v>
      </c>
      <c r="G17" s="72"/>
      <c r="H17" s="72"/>
      <c r="I17" s="79" t="s">
        <v>205</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4"/>
      <c r="C18" s="41" t="s">
        <v>328</v>
      </c>
      <c r="D18" s="127">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4"/>
      <c r="C19" s="41" t="s">
        <v>329</v>
      </c>
      <c r="D19" s="127">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4"/>
      <c r="C20" s="41" t="s">
        <v>330</v>
      </c>
      <c r="D20" s="127">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4"/>
      <c r="C21" s="41" t="s">
        <v>254</v>
      </c>
      <c r="D21" s="127">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4"/>
      <c r="C22" s="41" t="s">
        <v>255</v>
      </c>
      <c r="D22" s="127">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4"/>
      <c r="C23" s="41" t="s">
        <v>74</v>
      </c>
      <c r="D23" s="127">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4"/>
      <c r="C24" s="41" t="s">
        <v>110</v>
      </c>
      <c r="D24" s="127">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7" t="s">
        <v>320</v>
      </c>
    </row>
    <row r="28" spans="1:59" x14ac:dyDescent="0.3">
      <c r="B28" s="20" t="s">
        <v>251</v>
      </c>
      <c r="E28" s="74"/>
    </row>
    <row r="29" spans="1:59" x14ac:dyDescent="0.3">
      <c r="B29" s="20" t="s">
        <v>252</v>
      </c>
    </row>
    <row r="31" spans="1:59" x14ac:dyDescent="0.3">
      <c r="B31" s="20" t="str">
        <f>"Power sector emissions reduce by"&amp;" "&amp;ROUND($D$78,2)&amp;" g/kWh p.a. between now and 2030."</f>
        <v>Power sector emissions reduce by 14.5 g/kWh p.a. between now and 2030.</v>
      </c>
    </row>
    <row r="32" spans="1:59" x14ac:dyDescent="0.3">
      <c r="B32" s="20" t="s">
        <v>253</v>
      </c>
      <c r="H32" s="73"/>
    </row>
    <row r="33" spans="2:5" ht="47.25" customHeight="1" x14ac:dyDescent="0.3">
      <c r="D33" s="108" t="s">
        <v>294</v>
      </c>
    </row>
    <row r="34" spans="2:5" x14ac:dyDescent="0.3">
      <c r="B34" s="113" t="s">
        <v>248</v>
      </c>
      <c r="C34" s="20" t="s">
        <v>254</v>
      </c>
      <c r="D34" s="20">
        <f>0.58982*1000</f>
        <v>589.82000000000005</v>
      </c>
      <c r="E34" s="20" t="s">
        <v>295</v>
      </c>
    </row>
    <row r="35" spans="2:5" x14ac:dyDescent="0.3">
      <c r="B35" s="113" t="s">
        <v>249</v>
      </c>
      <c r="C35" s="20" t="s">
        <v>255</v>
      </c>
      <c r="D35" s="73">
        <f>D34-$D$78</f>
        <v>575.32450000000006</v>
      </c>
    </row>
    <row r="36" spans="2:5" x14ac:dyDescent="0.3">
      <c r="B36" s="113" t="s">
        <v>250</v>
      </c>
      <c r="C36" s="20" t="s">
        <v>74</v>
      </c>
      <c r="D36" s="73">
        <f t="shared" ref="D36:D73" si="2">D35-$D$78</f>
        <v>560.82900000000006</v>
      </c>
    </row>
    <row r="37" spans="2:5" x14ac:dyDescent="0.3">
      <c r="C37" s="20" t="s">
        <v>110</v>
      </c>
      <c r="D37" s="73">
        <f t="shared" si="2"/>
        <v>546.33350000000007</v>
      </c>
    </row>
    <row r="38" spans="2:5" x14ac:dyDescent="0.3">
      <c r="C38" s="20" t="s">
        <v>256</v>
      </c>
      <c r="D38" s="73">
        <f t="shared" si="2"/>
        <v>531.83800000000008</v>
      </c>
    </row>
    <row r="39" spans="2:5" x14ac:dyDescent="0.3">
      <c r="C39" s="20" t="s">
        <v>257</v>
      </c>
      <c r="D39" s="73">
        <f t="shared" si="2"/>
        <v>517.34250000000009</v>
      </c>
    </row>
    <row r="40" spans="2:5" x14ac:dyDescent="0.3">
      <c r="C40" s="20" t="s">
        <v>258</v>
      </c>
      <c r="D40" s="73">
        <f t="shared" si="2"/>
        <v>502.84700000000009</v>
      </c>
    </row>
    <row r="41" spans="2:5" x14ac:dyDescent="0.3">
      <c r="C41" s="20" t="s">
        <v>259</v>
      </c>
      <c r="D41" s="73">
        <f t="shared" si="2"/>
        <v>488.3515000000001</v>
      </c>
    </row>
    <row r="42" spans="2:5" x14ac:dyDescent="0.3">
      <c r="C42" s="20" t="s">
        <v>260</v>
      </c>
      <c r="D42" s="73">
        <f t="shared" si="2"/>
        <v>473.85600000000011</v>
      </c>
    </row>
    <row r="43" spans="2:5" x14ac:dyDescent="0.3">
      <c r="C43" s="20" t="s">
        <v>261</v>
      </c>
      <c r="D43" s="73">
        <f t="shared" si="2"/>
        <v>459.36050000000012</v>
      </c>
    </row>
    <row r="44" spans="2:5" x14ac:dyDescent="0.3">
      <c r="C44" s="20" t="s">
        <v>262</v>
      </c>
      <c r="D44" s="73">
        <f t="shared" si="2"/>
        <v>444.86500000000012</v>
      </c>
    </row>
    <row r="45" spans="2:5" x14ac:dyDescent="0.3">
      <c r="C45" s="20" t="s">
        <v>263</v>
      </c>
      <c r="D45" s="73">
        <f t="shared" si="2"/>
        <v>430.36950000000013</v>
      </c>
    </row>
    <row r="46" spans="2:5" x14ac:dyDescent="0.3">
      <c r="C46" s="20" t="s">
        <v>264</v>
      </c>
      <c r="D46" s="73">
        <f t="shared" si="2"/>
        <v>415.87400000000014</v>
      </c>
    </row>
    <row r="47" spans="2:5" x14ac:dyDescent="0.3">
      <c r="C47" s="20" t="s">
        <v>265</v>
      </c>
      <c r="D47" s="73">
        <f t="shared" si="2"/>
        <v>401.37850000000014</v>
      </c>
    </row>
    <row r="48" spans="2:5" x14ac:dyDescent="0.3">
      <c r="C48" s="20" t="s">
        <v>266</v>
      </c>
      <c r="D48" s="73">
        <f t="shared" si="2"/>
        <v>386.88300000000015</v>
      </c>
    </row>
    <row r="49" spans="3:4" x14ac:dyDescent="0.3">
      <c r="C49" s="20" t="s">
        <v>267</v>
      </c>
      <c r="D49" s="73">
        <f t="shared" si="2"/>
        <v>372.38750000000016</v>
      </c>
    </row>
    <row r="50" spans="3:4" x14ac:dyDescent="0.3">
      <c r="C50" s="20" t="s">
        <v>268</v>
      </c>
      <c r="D50" s="73">
        <f t="shared" si="2"/>
        <v>357.89200000000017</v>
      </c>
    </row>
    <row r="51" spans="3:4" x14ac:dyDescent="0.3">
      <c r="C51" s="20" t="s">
        <v>269</v>
      </c>
      <c r="D51" s="73">
        <f t="shared" si="2"/>
        <v>343.39650000000017</v>
      </c>
    </row>
    <row r="52" spans="3:4" x14ac:dyDescent="0.3">
      <c r="C52" s="20" t="s">
        <v>270</v>
      </c>
      <c r="D52" s="73">
        <f t="shared" si="2"/>
        <v>328.90100000000018</v>
      </c>
    </row>
    <row r="53" spans="3:4" x14ac:dyDescent="0.3">
      <c r="C53" s="20" t="s">
        <v>271</v>
      </c>
      <c r="D53" s="73">
        <f t="shared" si="2"/>
        <v>314.40550000000019</v>
      </c>
    </row>
    <row r="54" spans="3:4" x14ac:dyDescent="0.3">
      <c r="C54" s="20" t="s">
        <v>272</v>
      </c>
      <c r="D54" s="73">
        <f t="shared" si="2"/>
        <v>299.9100000000002</v>
      </c>
    </row>
    <row r="55" spans="3:4" x14ac:dyDescent="0.3">
      <c r="C55" s="20" t="s">
        <v>273</v>
      </c>
      <c r="D55" s="73">
        <f t="shared" si="2"/>
        <v>285.4145000000002</v>
      </c>
    </row>
    <row r="56" spans="3:4" x14ac:dyDescent="0.3">
      <c r="C56" s="20" t="s">
        <v>274</v>
      </c>
      <c r="D56" s="73">
        <f t="shared" si="2"/>
        <v>270.91900000000021</v>
      </c>
    </row>
    <row r="57" spans="3:4" x14ac:dyDescent="0.3">
      <c r="C57" s="20" t="s">
        <v>275</v>
      </c>
      <c r="D57" s="73">
        <f t="shared" si="2"/>
        <v>256.42350000000022</v>
      </c>
    </row>
    <row r="58" spans="3:4" x14ac:dyDescent="0.3">
      <c r="C58" s="20" t="s">
        <v>276</v>
      </c>
      <c r="D58" s="73">
        <f t="shared" si="2"/>
        <v>241.92800000000022</v>
      </c>
    </row>
    <row r="59" spans="3:4" x14ac:dyDescent="0.3">
      <c r="C59" s="20" t="s">
        <v>277</v>
      </c>
      <c r="D59" s="73">
        <f t="shared" si="2"/>
        <v>227.43250000000023</v>
      </c>
    </row>
    <row r="60" spans="3:4" x14ac:dyDescent="0.3">
      <c r="C60" s="20" t="s">
        <v>278</v>
      </c>
      <c r="D60" s="73">
        <f t="shared" si="2"/>
        <v>212.93700000000024</v>
      </c>
    </row>
    <row r="61" spans="3:4" x14ac:dyDescent="0.3">
      <c r="C61" s="20" t="s">
        <v>279</v>
      </c>
      <c r="D61" s="73">
        <f t="shared" si="2"/>
        <v>198.44150000000025</v>
      </c>
    </row>
    <row r="62" spans="3:4" x14ac:dyDescent="0.3">
      <c r="C62" s="20" t="s">
        <v>280</v>
      </c>
      <c r="D62" s="73">
        <f t="shared" si="2"/>
        <v>183.94600000000025</v>
      </c>
    </row>
    <row r="63" spans="3:4" x14ac:dyDescent="0.3">
      <c r="C63" s="20" t="s">
        <v>281</v>
      </c>
      <c r="D63" s="73">
        <f t="shared" si="2"/>
        <v>169.45050000000026</v>
      </c>
    </row>
    <row r="64" spans="3:4" x14ac:dyDescent="0.3">
      <c r="C64" s="20" t="s">
        <v>282</v>
      </c>
      <c r="D64" s="73">
        <f t="shared" si="2"/>
        <v>154.95500000000027</v>
      </c>
    </row>
    <row r="65" spans="3:5" x14ac:dyDescent="0.3">
      <c r="C65" s="20" t="s">
        <v>283</v>
      </c>
      <c r="D65" s="73">
        <f t="shared" si="2"/>
        <v>140.45950000000028</v>
      </c>
    </row>
    <row r="66" spans="3:5" x14ac:dyDescent="0.3">
      <c r="C66" s="20" t="s">
        <v>284</v>
      </c>
      <c r="D66" s="73">
        <f t="shared" si="2"/>
        <v>125.96400000000027</v>
      </c>
    </row>
    <row r="67" spans="3:5" x14ac:dyDescent="0.3">
      <c r="C67" s="20" t="s">
        <v>285</v>
      </c>
      <c r="D67" s="73">
        <f t="shared" si="2"/>
        <v>111.46850000000026</v>
      </c>
    </row>
    <row r="68" spans="3:5" x14ac:dyDescent="0.3">
      <c r="C68" s="20" t="s">
        <v>286</v>
      </c>
      <c r="D68" s="73">
        <f t="shared" si="2"/>
        <v>96.973000000000255</v>
      </c>
    </row>
    <row r="69" spans="3:5" x14ac:dyDescent="0.3">
      <c r="C69" s="20" t="s">
        <v>287</v>
      </c>
      <c r="D69" s="73">
        <f t="shared" si="2"/>
        <v>82.477500000000248</v>
      </c>
    </row>
    <row r="70" spans="3:5" x14ac:dyDescent="0.3">
      <c r="C70" s="20" t="s">
        <v>288</v>
      </c>
      <c r="D70" s="73">
        <f t="shared" si="2"/>
        <v>67.982000000000241</v>
      </c>
    </row>
    <row r="71" spans="3:5" x14ac:dyDescent="0.3">
      <c r="C71" s="20" t="s">
        <v>289</v>
      </c>
      <c r="D71" s="73">
        <f t="shared" si="2"/>
        <v>53.486500000000241</v>
      </c>
    </row>
    <row r="72" spans="3:5" x14ac:dyDescent="0.3">
      <c r="C72" s="20" t="s">
        <v>290</v>
      </c>
      <c r="D72" s="73">
        <f t="shared" si="2"/>
        <v>38.991000000000241</v>
      </c>
    </row>
    <row r="73" spans="3:5" x14ac:dyDescent="0.3">
      <c r="C73" s="20" t="s">
        <v>291</v>
      </c>
      <c r="D73" s="73">
        <f t="shared" si="2"/>
        <v>24.495500000000241</v>
      </c>
    </row>
    <row r="74" spans="3:5" x14ac:dyDescent="0.3">
      <c r="C74" s="20" t="s">
        <v>292</v>
      </c>
      <c r="D74" s="73">
        <v>10</v>
      </c>
    </row>
    <row r="75" spans="3:5" x14ac:dyDescent="0.3">
      <c r="C75" s="20" t="s">
        <v>293</v>
      </c>
      <c r="D75" s="73">
        <f>D73-D78</f>
        <v>10.00000000000024</v>
      </c>
      <c r="E75" s="20" t="s">
        <v>296</v>
      </c>
    </row>
    <row r="78" spans="3:5" x14ac:dyDescent="0.3">
      <c r="D78" s="109">
        <f>(D34-D74)/40</f>
        <v>14.495500000000002</v>
      </c>
      <c r="E78" s="20" t="s">
        <v>297</v>
      </c>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ignoredErrors>
    <ignoredError sqref="G9" unlockedFormula="1"/>
  </ignoredErrors>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5" zoomScaleNormal="85" zoomScaleSheetLayoutView="75" workbookViewId="0">
      <pane xSplit="2" ySplit="6" topLeftCell="C7" activePane="bottomRight" state="frozen"/>
      <selection activeCell="E44" sqref="E44"/>
      <selection pane="topRight" activeCell="E44" sqref="E44"/>
      <selection pane="bottomLeft" activeCell="E44" sqref="E44"/>
      <selection pane="bottomRight" activeCell="F10" sqref="F10"/>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570312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303</v>
      </c>
      <c r="C1" s="3" t="s">
        <v>305</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52</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46</v>
      </c>
      <c r="D6" s="4" t="s">
        <v>47</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179" t="s">
        <v>11</v>
      </c>
      <c r="B7" s="61" t="s">
        <v>322</v>
      </c>
      <c r="C7" s="61" t="s">
        <v>345</v>
      </c>
      <c r="D7" s="61" t="s">
        <v>40</v>
      </c>
      <c r="E7" s="62">
        <f>-'Workings baseline'!E16/1000000</f>
        <v>-3.3022200000000002</v>
      </c>
      <c r="F7" s="62">
        <f>E7*'Workings baseline'!C23%</f>
        <v>-1.92519426</v>
      </c>
      <c r="G7" s="62">
        <f>E7*'Workings baseline'!D23%</f>
        <v>-2.6318693400000002</v>
      </c>
      <c r="H7" s="62">
        <f>E7*'Workings baseline'!E23%</f>
        <v>-1.4893012200000002</v>
      </c>
      <c r="I7" s="62">
        <f>E7*'Workings baseline'!F23%</f>
        <v>-2.8200958800000002</v>
      </c>
      <c r="J7" s="62">
        <f>E7*'Workings baseline'!G23%</f>
        <v>-3.0710646000000001</v>
      </c>
      <c r="K7" s="62">
        <f>E7*'Workings baseline'!H23%</f>
        <v>-2.7408426000000001</v>
      </c>
      <c r="L7" s="62">
        <f>E7*'Workings baseline'!I23%</f>
        <v>-2.8068870000000001</v>
      </c>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180"/>
      <c r="B8" s="61" t="s">
        <v>160</v>
      </c>
      <c r="C8" s="61"/>
      <c r="D8" s="61" t="s">
        <v>40</v>
      </c>
      <c r="E8" s="62">
        <f>-'Workings baseline'!G16/1000000</f>
        <v>-2.25</v>
      </c>
      <c r="F8" s="62">
        <f>E8*'Workings baseline'!C23%</f>
        <v>-1.31175</v>
      </c>
      <c r="G8" s="62">
        <f>E8*'Workings baseline'!D23%</f>
        <v>-1.79325</v>
      </c>
      <c r="H8" s="62">
        <f>E8*'Workings baseline'!E23%</f>
        <v>-1.01475</v>
      </c>
      <c r="I8" s="62">
        <f>E8*'Workings baseline'!F23%</f>
        <v>-1.9215000000000002</v>
      </c>
      <c r="J8" s="62">
        <f>E8*'Workings baseline'!G23%</f>
        <v>-2.0925000000000002</v>
      </c>
      <c r="K8" s="62">
        <f>E8*'Workings baseline'!H23%</f>
        <v>-1.8674999999999999</v>
      </c>
      <c r="L8" s="62">
        <f>E8*'Workings baseline'!I23%</f>
        <v>-1.9124999999999999</v>
      </c>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180"/>
      <c r="B9" s="61" t="s">
        <v>199</v>
      </c>
      <c r="C9" s="61"/>
      <c r="D9" s="61" t="s">
        <v>40</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180"/>
      <c r="B10" s="61" t="s">
        <v>199</v>
      </c>
      <c r="C10" s="60"/>
      <c r="D10" s="61" t="s">
        <v>40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180"/>
      <c r="B11" s="61" t="s">
        <v>199</v>
      </c>
      <c r="C11" s="60"/>
      <c r="D11" s="61" t="s">
        <v>40</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181"/>
      <c r="B12" s="125" t="s">
        <v>198</v>
      </c>
      <c r="C12" s="58"/>
      <c r="D12" s="126" t="s">
        <v>40</v>
      </c>
      <c r="E12" s="59">
        <f>SUM(E7:E11)</f>
        <v>-5.5522200000000002</v>
      </c>
      <c r="F12" s="59">
        <f t="shared" ref="F12:AW12" si="0">SUM(F7:F11)</f>
        <v>-3.23694426</v>
      </c>
      <c r="G12" s="59">
        <f t="shared" si="0"/>
        <v>-4.4251193400000002</v>
      </c>
      <c r="H12" s="59">
        <f t="shared" si="0"/>
        <v>-2.50405122</v>
      </c>
      <c r="I12" s="59">
        <f t="shared" si="0"/>
        <v>-4.7415958800000002</v>
      </c>
      <c r="J12" s="59">
        <f t="shared" si="0"/>
        <v>-5.1635646000000008</v>
      </c>
      <c r="K12" s="59">
        <f t="shared" si="0"/>
        <v>-4.6083426000000003</v>
      </c>
      <c r="L12" s="59">
        <f t="shared" si="0"/>
        <v>-4.7193870000000002</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x14ac:dyDescent="0.3">
      <c r="A13" s="175" t="s">
        <v>310</v>
      </c>
      <c r="B13" s="9" t="s">
        <v>36</v>
      </c>
      <c r="D13" s="4" t="s">
        <v>40</v>
      </c>
      <c r="E13" s="34">
        <f>'Fixed data'!$G$6*E29/1000000</f>
        <v>0</v>
      </c>
      <c r="F13" s="34">
        <f>'Fixed data'!$G$6*F29/1000000</f>
        <v>0</v>
      </c>
      <c r="G13" s="34">
        <f>'Fixed data'!$G$6*G29/1000000</f>
        <v>0</v>
      </c>
      <c r="H13" s="34">
        <f>'Fixed data'!$G$6*H29/1000000</f>
        <v>0</v>
      </c>
      <c r="I13" s="34">
        <f>'Fixed data'!$G$6*I29/1000000</f>
        <v>0</v>
      </c>
      <c r="J13" s="34">
        <f>'Fixed data'!$G$6*J29/1000000</f>
        <v>0</v>
      </c>
      <c r="K13" s="34">
        <f>'Fixed data'!$G$6*K29/1000000</f>
        <v>0</v>
      </c>
      <c r="L13" s="34">
        <f>'Fixed data'!$G$6*L29/1000000</f>
        <v>0</v>
      </c>
      <c r="M13" s="34">
        <f>'Fixed data'!$G$6*M29/1000000</f>
        <v>0</v>
      </c>
      <c r="N13" s="34">
        <f>'Fixed data'!$G$6*N29/1000000</f>
        <v>0</v>
      </c>
      <c r="O13" s="34">
        <f>'Fixed data'!$G$6*O29/1000000</f>
        <v>0</v>
      </c>
      <c r="P13" s="34">
        <f>'Fixed data'!$G$6*P29/1000000</f>
        <v>0</v>
      </c>
      <c r="Q13" s="34">
        <f>'Fixed data'!$G$6*Q29/1000000</f>
        <v>0</v>
      </c>
      <c r="R13" s="34">
        <f>'Fixed data'!$G$6*R29/1000000</f>
        <v>0</v>
      </c>
      <c r="S13" s="34">
        <f>'Fixed data'!$G$6*S29/1000000</f>
        <v>0</v>
      </c>
      <c r="T13" s="34">
        <f>'Fixed data'!$G$6*T29/1000000</f>
        <v>0</v>
      </c>
      <c r="U13" s="34">
        <f>'Fixed data'!$G$6*U29/1000000</f>
        <v>0</v>
      </c>
      <c r="V13" s="34">
        <f>'Fixed data'!$G$6*V29/1000000</f>
        <v>0</v>
      </c>
      <c r="W13" s="34">
        <f>'Fixed data'!$G$6*W29/1000000</f>
        <v>0</v>
      </c>
      <c r="X13" s="34">
        <f>'Fixed data'!$G$6*X29/1000000</f>
        <v>0</v>
      </c>
      <c r="Y13" s="34">
        <f>'Fixed data'!$G$6*Y29/1000000</f>
        <v>0</v>
      </c>
      <c r="Z13" s="34">
        <f>'Fixed data'!$G$6*Z29/1000000</f>
        <v>0</v>
      </c>
      <c r="AA13" s="34">
        <f>'Fixed data'!$G$6*AA29/1000000</f>
        <v>0</v>
      </c>
      <c r="AB13" s="34">
        <f>'Fixed data'!$G$6*AB29/1000000</f>
        <v>0</v>
      </c>
      <c r="AC13" s="34">
        <f>'Fixed data'!$G$6*AC29/1000000</f>
        <v>0</v>
      </c>
      <c r="AD13" s="34">
        <f>'Fixed data'!$G$6*AD29/1000000</f>
        <v>0</v>
      </c>
      <c r="AE13" s="34">
        <f>'Fixed data'!$G$6*AE29/1000000</f>
        <v>0</v>
      </c>
      <c r="AF13" s="34">
        <f>'Fixed data'!$G$6*AF29/1000000</f>
        <v>0</v>
      </c>
      <c r="AG13" s="34">
        <f>'Fixed data'!$G$6*AG29/1000000</f>
        <v>0</v>
      </c>
      <c r="AH13" s="34">
        <f>'Fixed data'!$G$6*AH29/1000000</f>
        <v>0</v>
      </c>
      <c r="AI13" s="34">
        <f>'Fixed data'!$G$6*AI29/1000000</f>
        <v>0</v>
      </c>
      <c r="AJ13" s="34">
        <f>'Fixed data'!$G$6*AJ29/1000000</f>
        <v>0</v>
      </c>
      <c r="AK13" s="34">
        <f>'Fixed data'!$G$6*AK29/1000000</f>
        <v>0</v>
      </c>
      <c r="AL13" s="34">
        <f>'Fixed data'!$G$6*AL29/1000000</f>
        <v>0</v>
      </c>
      <c r="AM13" s="34">
        <f>'Fixed data'!$G$6*AM29/1000000</f>
        <v>0</v>
      </c>
      <c r="AN13" s="34">
        <f>'Fixed data'!$G$6*AN29/1000000</f>
        <v>0</v>
      </c>
      <c r="AO13" s="34">
        <f>'Fixed data'!$G$6*AO29/1000000</f>
        <v>0</v>
      </c>
      <c r="AP13" s="34">
        <f>'Fixed data'!$G$6*AP29/1000000</f>
        <v>0</v>
      </c>
      <c r="AQ13" s="34">
        <f>'Fixed data'!$G$6*AQ29/1000000</f>
        <v>0</v>
      </c>
      <c r="AR13" s="34">
        <f>'Fixed data'!$G$6*AR29/1000000</f>
        <v>0</v>
      </c>
      <c r="AS13" s="34">
        <f>'Fixed data'!$G$6*AS29/1000000</f>
        <v>0</v>
      </c>
      <c r="AT13" s="34">
        <f>'Fixed data'!$G$6*AT29/1000000</f>
        <v>0</v>
      </c>
      <c r="AU13" s="34">
        <f>'Fixed data'!$G$6*AU29/1000000</f>
        <v>0</v>
      </c>
      <c r="AV13" s="34">
        <f>'Fixed data'!$G$6*AV29/1000000</f>
        <v>0</v>
      </c>
      <c r="AW13" s="34">
        <f>'Fixed data'!$G$6*AW29/1000000</f>
        <v>0</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x14ac:dyDescent="0.3">
      <c r="A14" s="176"/>
      <c r="B14" s="9" t="s">
        <v>203</v>
      </c>
      <c r="D14" s="4" t="s">
        <v>40</v>
      </c>
      <c r="E14" s="34">
        <f>E30*'Fixed data'!H$5/1000000</f>
        <v>0</v>
      </c>
      <c r="F14" s="34">
        <f>F30*'Fixed data'!I$5/1000000</f>
        <v>0</v>
      </c>
      <c r="G14" s="34">
        <f>G30*'Fixed data'!J$5/1000000</f>
        <v>0</v>
      </c>
      <c r="H14" s="34">
        <f>H30*'Fixed data'!K$5/1000000</f>
        <v>0</v>
      </c>
      <c r="I14" s="34">
        <f>I30*'Fixed data'!L$5/1000000</f>
        <v>0</v>
      </c>
      <c r="J14" s="34">
        <f>J30*'Fixed data'!M$5/1000000</f>
        <v>0</v>
      </c>
      <c r="K14" s="34">
        <f>K30*'Fixed data'!N$5/1000000</f>
        <v>0</v>
      </c>
      <c r="L14" s="34">
        <f>L30*'Fixed data'!O$5/1000000</f>
        <v>0</v>
      </c>
      <c r="M14" s="34">
        <f>M30*'Fixed data'!P$5/1000000</f>
        <v>0</v>
      </c>
      <c r="N14" s="34">
        <f>N30*'Fixed data'!Q$5/1000000</f>
        <v>0</v>
      </c>
      <c r="O14" s="34">
        <f>O30*'Fixed data'!R$5/1000000</f>
        <v>0</v>
      </c>
      <c r="P14" s="34">
        <f>P30*'Fixed data'!S$5/1000000</f>
        <v>0</v>
      </c>
      <c r="Q14" s="34">
        <f>Q30*'Fixed data'!T$5/1000000</f>
        <v>0</v>
      </c>
      <c r="R14" s="34">
        <f>R30*'Fixed data'!U$5/1000000</f>
        <v>0</v>
      </c>
      <c r="S14" s="34">
        <f>S30*'Fixed data'!V$5/1000000</f>
        <v>0</v>
      </c>
      <c r="T14" s="34">
        <f>T30*'Fixed data'!W$5/1000000</f>
        <v>0</v>
      </c>
      <c r="U14" s="34">
        <f>U30*'Fixed data'!X$5/1000000</f>
        <v>0</v>
      </c>
      <c r="V14" s="34">
        <f>V30*'Fixed data'!Y$5/1000000</f>
        <v>0</v>
      </c>
      <c r="W14" s="34">
        <f>W30*'Fixed data'!Z$5/1000000</f>
        <v>0</v>
      </c>
      <c r="X14" s="34">
        <f>X30*'Fixed data'!AA$5/1000000</f>
        <v>0</v>
      </c>
      <c r="Y14" s="34">
        <f>Y30*'Fixed data'!AB$5/1000000</f>
        <v>0</v>
      </c>
      <c r="Z14" s="34">
        <f>Z30*'Fixed data'!AC$5/1000000</f>
        <v>0</v>
      </c>
      <c r="AA14" s="34">
        <f>AA30*'Fixed data'!AD$5/1000000</f>
        <v>0</v>
      </c>
      <c r="AB14" s="34">
        <f>AB30*'Fixed data'!AE$5/1000000</f>
        <v>0</v>
      </c>
      <c r="AC14" s="34">
        <f>AC30*'Fixed data'!AF$5/1000000</f>
        <v>0</v>
      </c>
      <c r="AD14" s="34">
        <f>AD30*'Fixed data'!AG$5/1000000</f>
        <v>0</v>
      </c>
      <c r="AE14" s="34">
        <f>AE30*'Fixed data'!AH$5/1000000</f>
        <v>0</v>
      </c>
      <c r="AF14" s="34">
        <f>AF30*'Fixed data'!AI$5/1000000</f>
        <v>0</v>
      </c>
      <c r="AG14" s="34">
        <f>AG30*'Fixed data'!AJ$5/1000000</f>
        <v>0</v>
      </c>
      <c r="AH14" s="34">
        <f>AH30*'Fixed data'!AK$5/1000000</f>
        <v>0</v>
      </c>
      <c r="AI14" s="34">
        <f>AI30*'Fixed data'!AL$5/1000000</f>
        <v>0</v>
      </c>
      <c r="AJ14" s="34">
        <f>AJ30*'Fixed data'!AM$5/1000000</f>
        <v>0</v>
      </c>
      <c r="AK14" s="34">
        <f>AK30*'Fixed data'!AN$5/1000000</f>
        <v>0</v>
      </c>
      <c r="AL14" s="34">
        <f>AL30*'Fixed data'!AO$5/1000000</f>
        <v>0</v>
      </c>
      <c r="AM14" s="34">
        <f>AM30*'Fixed data'!AP$5/1000000</f>
        <v>0</v>
      </c>
      <c r="AN14" s="34">
        <f>AN30*'Fixed data'!AQ$5/1000000</f>
        <v>0</v>
      </c>
      <c r="AO14" s="34">
        <f>AO30*'Fixed data'!AR$5/1000000</f>
        <v>0</v>
      </c>
      <c r="AP14" s="34">
        <f>AP30*'Fixed data'!AS$5/1000000</f>
        <v>0</v>
      </c>
      <c r="AQ14" s="34">
        <f>AQ30*'Fixed data'!AT$5/1000000</f>
        <v>0</v>
      </c>
      <c r="AR14" s="34">
        <f>AR30*'Fixed data'!AU$5/1000000</f>
        <v>0</v>
      </c>
      <c r="AS14" s="34">
        <f>AS30*'Fixed data'!AV$5/1000000</f>
        <v>0</v>
      </c>
      <c r="AT14" s="34">
        <f>AT30*'Fixed data'!AW$5/1000000</f>
        <v>0</v>
      </c>
      <c r="AU14" s="34">
        <f>AU30*'Fixed data'!AX$5/1000000</f>
        <v>0</v>
      </c>
      <c r="AV14" s="34">
        <f>AV30*'Fixed data'!AY$5/1000000</f>
        <v>0</v>
      </c>
      <c r="AW14" s="34">
        <f>AW30*'Fixed data'!AZ$5/1000000</f>
        <v>0</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x14ac:dyDescent="0.3">
      <c r="A15" s="176"/>
      <c r="B15" s="9" t="s">
        <v>299</v>
      </c>
      <c r="C15" s="11"/>
      <c r="D15" s="11" t="s">
        <v>40</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176"/>
      <c r="B16" s="9" t="s">
        <v>300</v>
      </c>
      <c r="C16" s="9"/>
      <c r="D16" s="9" t="s">
        <v>40</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176"/>
      <c r="B17" s="4" t="s">
        <v>204</v>
      </c>
      <c r="D17" s="9" t="s">
        <v>40</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x14ac:dyDescent="0.3">
      <c r="A18" s="176"/>
      <c r="B18" s="9" t="s">
        <v>70</v>
      </c>
      <c r="C18" s="9"/>
      <c r="D18" s="4" t="s">
        <v>40</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x14ac:dyDescent="0.3">
      <c r="A19" s="176"/>
      <c r="B19" s="9" t="s">
        <v>71</v>
      </c>
      <c r="C19" s="9"/>
      <c r="D19" s="4" t="s">
        <v>40</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x14ac:dyDescent="0.3">
      <c r="A20" s="176"/>
      <c r="B20" s="4" t="s">
        <v>85</v>
      </c>
      <c r="D20" s="9" t="s">
        <v>40</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x14ac:dyDescent="0.3">
      <c r="A21" s="176"/>
      <c r="B21" s="9" t="s">
        <v>37</v>
      </c>
      <c r="C21" s="9"/>
      <c r="D21" s="9" t="s">
        <v>40</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x14ac:dyDescent="0.3">
      <c r="A22" s="176"/>
      <c r="B22" s="9" t="s">
        <v>38</v>
      </c>
      <c r="C22" s="9"/>
      <c r="D22" s="9" t="s">
        <v>40</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x14ac:dyDescent="0.3">
      <c r="A23" s="176"/>
      <c r="B23" s="9" t="s">
        <v>212</v>
      </c>
      <c r="C23" s="9"/>
      <c r="D23" s="9"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x14ac:dyDescent="0.35">
      <c r="A24" s="177"/>
      <c r="B24" s="13" t="s">
        <v>102</v>
      </c>
      <c r="C24" s="13"/>
      <c r="D24" s="13" t="s">
        <v>40</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x14ac:dyDescent="0.3">
      <c r="A25" s="75"/>
      <c r="B25" s="14"/>
    </row>
    <row r="26" spans="1:56" x14ac:dyDescent="0.3">
      <c r="A26" s="75"/>
    </row>
    <row r="27" spans="1:56" x14ac:dyDescent="0.3">
      <c r="A27" s="117"/>
      <c r="B27" s="124" t="s">
        <v>218</v>
      </c>
      <c r="C27" s="118"/>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row>
    <row r="28" spans="1:56" x14ac:dyDescent="0.3">
      <c r="A28" s="120"/>
      <c r="B28" s="121"/>
      <c r="C28" s="122"/>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row>
    <row r="29" spans="1:56" ht="12.75" customHeight="1" x14ac:dyDescent="0.3">
      <c r="A29" s="178" t="s">
        <v>309</v>
      </c>
      <c r="B29" s="4" t="s">
        <v>213</v>
      </c>
      <c r="D29" s="4" t="s">
        <v>89</v>
      </c>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row>
    <row r="30" spans="1:56" x14ac:dyDescent="0.3">
      <c r="A30" s="178"/>
      <c r="B30" s="4" t="s">
        <v>214</v>
      </c>
      <c r="D30" s="4" t="s">
        <v>91</v>
      </c>
      <c r="E30" s="34">
        <f>E29*'Fixed data'!H$12</f>
        <v>0</v>
      </c>
      <c r="F30" s="34">
        <f>F29*'Fixed data'!I$12</f>
        <v>0</v>
      </c>
      <c r="G30" s="34">
        <f>G29*'Fixed data'!J$12</f>
        <v>0</v>
      </c>
      <c r="H30" s="34">
        <f>H29*'Fixed data'!K$12</f>
        <v>0</v>
      </c>
      <c r="I30" s="34">
        <f>I29*'Fixed data'!L$12</f>
        <v>0</v>
      </c>
      <c r="J30" s="34">
        <f>J29*'Fixed data'!M$12</f>
        <v>0</v>
      </c>
      <c r="K30" s="34">
        <f>K29*'Fixed data'!N$12</f>
        <v>0</v>
      </c>
      <c r="L30" s="34">
        <f>L29*'Fixed data'!O$12</f>
        <v>0</v>
      </c>
      <c r="M30" s="34">
        <f>M29*'Fixed data'!P$12</f>
        <v>0</v>
      </c>
      <c r="N30" s="34">
        <f>N29*'Fixed data'!Q$12</f>
        <v>0</v>
      </c>
      <c r="O30" s="34">
        <f>O29*'Fixed data'!R$12</f>
        <v>0</v>
      </c>
      <c r="P30" s="34">
        <f>P29*'Fixed data'!S$12</f>
        <v>0</v>
      </c>
      <c r="Q30" s="34">
        <f>Q29*'Fixed data'!T$12</f>
        <v>0</v>
      </c>
      <c r="R30" s="34">
        <f>R29*'Fixed data'!U$12</f>
        <v>0</v>
      </c>
      <c r="S30" s="34">
        <f>S29*'Fixed data'!V$12</f>
        <v>0</v>
      </c>
      <c r="T30" s="34">
        <f>T29*'Fixed data'!W$12</f>
        <v>0</v>
      </c>
      <c r="U30" s="34">
        <f>U29*'Fixed data'!X$12</f>
        <v>0</v>
      </c>
      <c r="V30" s="34">
        <f>V29*'Fixed data'!Y$12</f>
        <v>0</v>
      </c>
      <c r="W30" s="34">
        <f>W29*'Fixed data'!Z$12</f>
        <v>0</v>
      </c>
      <c r="X30" s="34">
        <f>X29*'Fixed data'!AA$12</f>
        <v>0</v>
      </c>
      <c r="Y30" s="34">
        <f>Y29*'Fixed data'!AB$12</f>
        <v>0</v>
      </c>
      <c r="Z30" s="34">
        <f>Z29*'Fixed data'!AC$12</f>
        <v>0</v>
      </c>
      <c r="AA30" s="34">
        <f>AA29*'Fixed data'!AD$12</f>
        <v>0</v>
      </c>
      <c r="AB30" s="34">
        <f>AB29*'Fixed data'!AE$12</f>
        <v>0</v>
      </c>
      <c r="AC30" s="34">
        <f>AC29*'Fixed data'!AF$12</f>
        <v>0</v>
      </c>
      <c r="AD30" s="34">
        <f>AD29*'Fixed data'!AG$12</f>
        <v>0</v>
      </c>
      <c r="AE30" s="34">
        <f>AE29*'Fixed data'!AH$12</f>
        <v>0</v>
      </c>
      <c r="AF30" s="34">
        <f>AF29*'Fixed data'!AI$12</f>
        <v>0</v>
      </c>
      <c r="AG30" s="34">
        <f>AG29*'Fixed data'!AJ$12</f>
        <v>0</v>
      </c>
      <c r="AH30" s="34">
        <f>AH29*'Fixed data'!AK$12</f>
        <v>0</v>
      </c>
      <c r="AI30" s="34">
        <f>AI29*'Fixed data'!AL$12</f>
        <v>0</v>
      </c>
      <c r="AJ30" s="34">
        <f>AJ29*'Fixed data'!AM$12</f>
        <v>0</v>
      </c>
      <c r="AK30" s="34">
        <f>AK29*'Fixed data'!AN$12</f>
        <v>0</v>
      </c>
      <c r="AL30" s="34">
        <f>AL29*'Fixed data'!AO$12</f>
        <v>0</v>
      </c>
      <c r="AM30" s="34">
        <f>AM29*'Fixed data'!AP$12</f>
        <v>0</v>
      </c>
      <c r="AN30" s="34">
        <f>AN29*'Fixed data'!AQ$12</f>
        <v>0</v>
      </c>
      <c r="AO30" s="34">
        <f>AO29*'Fixed data'!AR$12</f>
        <v>0</v>
      </c>
      <c r="AP30" s="34">
        <f>AP29*'Fixed data'!AS$12</f>
        <v>0</v>
      </c>
      <c r="AQ30" s="34">
        <f>AQ29*'Fixed data'!AT$12</f>
        <v>0</v>
      </c>
      <c r="AR30" s="34">
        <f>AR29*'Fixed data'!AU$12</f>
        <v>0</v>
      </c>
      <c r="AS30" s="34">
        <f>AS29*'Fixed data'!AV$12</f>
        <v>0</v>
      </c>
      <c r="AT30" s="34">
        <f>AT29*'Fixed data'!AW$12</f>
        <v>0</v>
      </c>
      <c r="AU30" s="34">
        <f>AU29*'Fixed data'!AX$12</f>
        <v>0</v>
      </c>
      <c r="AV30" s="34">
        <f>AV29*'Fixed data'!AY$12</f>
        <v>0</v>
      </c>
      <c r="AW30" s="34">
        <f>AW29*'Fixed data'!AZ$12</f>
        <v>0</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x14ac:dyDescent="0.3">
      <c r="A31" s="178"/>
      <c r="B31" s="4" t="s">
        <v>215</v>
      </c>
      <c r="D31" s="4" t="s">
        <v>210</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x14ac:dyDescent="0.3">
      <c r="A32" s="178"/>
      <c r="B32" s="4" t="s">
        <v>216</v>
      </c>
      <c r="D32" s="4" t="s">
        <v>90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x14ac:dyDescent="0.3">
      <c r="A33" s="178"/>
      <c r="B33" s="4" t="s">
        <v>334</v>
      </c>
      <c r="D33" s="4" t="s">
        <v>91</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x14ac:dyDescent="0.3">
      <c r="A34" s="178"/>
      <c r="B34" s="4" t="s">
        <v>335</v>
      </c>
      <c r="D34" s="4" t="s">
        <v>42</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x14ac:dyDescent="0.3">
      <c r="A35" s="178"/>
      <c r="B35" s="4" t="s">
        <v>336</v>
      </c>
      <c r="D35" s="4" t="s">
        <v>42</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x14ac:dyDescent="0.3">
      <c r="A36" s="178"/>
      <c r="B36" s="4" t="s">
        <v>217</v>
      </c>
      <c r="D36" s="4" t="s">
        <v>92</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6"/>
    </row>
    <row r="38" spans="1:56" ht="16.5" x14ac:dyDescent="0.3">
      <c r="A38" s="86"/>
      <c r="C38" s="36"/>
    </row>
    <row r="39" spans="1:56" ht="16.5" x14ac:dyDescent="0.3">
      <c r="A39" s="86">
        <v>1</v>
      </c>
      <c r="B39" s="4" t="s">
        <v>337</v>
      </c>
    </row>
    <row r="40" spans="1:56" x14ac:dyDescent="0.3">
      <c r="B40" s="130" t="s">
        <v>156</v>
      </c>
    </row>
    <row r="41" spans="1:56" x14ac:dyDescent="0.3">
      <c r="B41" s="4" t="s">
        <v>321</v>
      </c>
    </row>
    <row r="42" spans="1:56" x14ac:dyDescent="0.3">
      <c r="B42" s="4" t="s">
        <v>338</v>
      </c>
    </row>
    <row r="43" spans="1:56" ht="16.5" x14ac:dyDescent="0.3">
      <c r="A43" s="86">
        <v>2</v>
      </c>
      <c r="B43" s="70" t="s">
        <v>155</v>
      </c>
    </row>
    <row r="48" spans="1:56" x14ac:dyDescent="0.3">
      <c r="C48" s="36"/>
    </row>
    <row r="113" spans="2:2" x14ac:dyDescent="0.3">
      <c r="B113" s="4" t="s">
        <v>199</v>
      </c>
    </row>
    <row r="114" spans="2:2" x14ac:dyDescent="0.3">
      <c r="B114" s="4" t="s">
        <v>198</v>
      </c>
    </row>
    <row r="115" spans="2:2" x14ac:dyDescent="0.3">
      <c r="B115" s="4" t="s">
        <v>322</v>
      </c>
    </row>
    <row r="116" spans="2:2" x14ac:dyDescent="0.3">
      <c r="B116" s="4" t="s">
        <v>159</v>
      </c>
    </row>
    <row r="117" spans="2:2" x14ac:dyDescent="0.3">
      <c r="B117" s="4" t="s">
        <v>160</v>
      </c>
    </row>
    <row r="118" spans="2:2" x14ac:dyDescent="0.3">
      <c r="B118" s="4" t="s">
        <v>161</v>
      </c>
    </row>
    <row r="119" spans="2:2" x14ac:dyDescent="0.3">
      <c r="B119" s="4" t="s">
        <v>162</v>
      </c>
    </row>
    <row r="120" spans="2:2" x14ac:dyDescent="0.3">
      <c r="B120" s="4" t="s">
        <v>163</v>
      </c>
    </row>
    <row r="121" spans="2:2" x14ac:dyDescent="0.3">
      <c r="B121" s="4" t="s">
        <v>164</v>
      </c>
    </row>
    <row r="122" spans="2:2" x14ac:dyDescent="0.3">
      <c r="B122" s="4" t="s">
        <v>165</v>
      </c>
    </row>
    <row r="123" spans="2:2" x14ac:dyDescent="0.3">
      <c r="B123" s="4" t="s">
        <v>166</v>
      </c>
    </row>
    <row r="124" spans="2:2" x14ac:dyDescent="0.3">
      <c r="B124" s="4" t="s">
        <v>167</v>
      </c>
    </row>
    <row r="125" spans="2:2" x14ac:dyDescent="0.3">
      <c r="B125" s="4" t="s">
        <v>200</v>
      </c>
    </row>
    <row r="126" spans="2:2" x14ac:dyDescent="0.3">
      <c r="B126" s="4" t="s">
        <v>168</v>
      </c>
    </row>
    <row r="127" spans="2:2" x14ac:dyDescent="0.3">
      <c r="B127" s="4" t="s">
        <v>169</v>
      </c>
    </row>
    <row r="128" spans="2:2" x14ac:dyDescent="0.3">
      <c r="B128" s="4" t="s">
        <v>170</v>
      </c>
    </row>
    <row r="129" spans="2:2" x14ac:dyDescent="0.3">
      <c r="B129" s="4" t="s">
        <v>171</v>
      </c>
    </row>
    <row r="130" spans="2:2" x14ac:dyDescent="0.3">
      <c r="B130" s="4" t="s">
        <v>172</v>
      </c>
    </row>
    <row r="131" spans="2:2" x14ac:dyDescent="0.3">
      <c r="B131" s="4" t="s">
        <v>173</v>
      </c>
    </row>
    <row r="132" spans="2:2" x14ac:dyDescent="0.3">
      <c r="B132" s="4" t="s">
        <v>174</v>
      </c>
    </row>
    <row r="133" spans="2:2" x14ac:dyDescent="0.3">
      <c r="B133" s="4" t="s">
        <v>175</v>
      </c>
    </row>
    <row r="134" spans="2:2" x14ac:dyDescent="0.3">
      <c r="B134" s="4" t="s">
        <v>176</v>
      </c>
    </row>
    <row r="135" spans="2:2" x14ac:dyDescent="0.3">
      <c r="B135" s="4" t="s">
        <v>201</v>
      </c>
    </row>
    <row r="136" spans="2:2" x14ac:dyDescent="0.3">
      <c r="B136" s="4" t="s">
        <v>202</v>
      </c>
    </row>
    <row r="137" spans="2:2" x14ac:dyDescent="0.3">
      <c r="B137" s="4" t="s">
        <v>177</v>
      </c>
    </row>
    <row r="138" spans="2:2" x14ac:dyDescent="0.3">
      <c r="B138" s="4" t="s">
        <v>178</v>
      </c>
    </row>
    <row r="139" spans="2:2" x14ac:dyDescent="0.3">
      <c r="B139" s="4" t="s">
        <v>179</v>
      </c>
    </row>
    <row r="140" spans="2:2" x14ac:dyDescent="0.3">
      <c r="B140" s="4" t="s">
        <v>180</v>
      </c>
    </row>
    <row r="141" spans="2:2" x14ac:dyDescent="0.3">
      <c r="B141" s="4" t="s">
        <v>181</v>
      </c>
    </row>
    <row r="142" spans="2:2" x14ac:dyDescent="0.3">
      <c r="B142" s="4" t="s">
        <v>182</v>
      </c>
    </row>
    <row r="143" spans="2:2" x14ac:dyDescent="0.3">
      <c r="B143" s="4" t="s">
        <v>183</v>
      </c>
    </row>
    <row r="144" spans="2:2" x14ac:dyDescent="0.3">
      <c r="B144" s="4" t="s">
        <v>184</v>
      </c>
    </row>
    <row r="145" spans="2:2" x14ac:dyDescent="0.3">
      <c r="B145" s="4" t="s">
        <v>185</v>
      </c>
    </row>
    <row r="146" spans="2:2" x14ac:dyDescent="0.3">
      <c r="B146" s="4" t="s">
        <v>186</v>
      </c>
    </row>
    <row r="147" spans="2:2" x14ac:dyDescent="0.3">
      <c r="B147" s="4" t="s">
        <v>187</v>
      </c>
    </row>
    <row r="148" spans="2:2" x14ac:dyDescent="0.3">
      <c r="B148" s="4" t="s">
        <v>188</v>
      </c>
    </row>
    <row r="149" spans="2:2" x14ac:dyDescent="0.3">
      <c r="B149" s="4" t="s">
        <v>189</v>
      </c>
    </row>
    <row r="150" spans="2:2" x14ac:dyDescent="0.3">
      <c r="B150" s="4" t="s">
        <v>190</v>
      </c>
    </row>
    <row r="151" spans="2:2" x14ac:dyDescent="0.3">
      <c r="B151" s="4" t="s">
        <v>191</v>
      </c>
    </row>
    <row r="152" spans="2:2" x14ac:dyDescent="0.3">
      <c r="B152" s="4" t="s">
        <v>192</v>
      </c>
    </row>
    <row r="153" spans="2:2" x14ac:dyDescent="0.3">
      <c r="B153" s="4" t="s">
        <v>193</v>
      </c>
    </row>
    <row r="154" spans="2:2" x14ac:dyDescent="0.3">
      <c r="B154" s="4" t="s">
        <v>194</v>
      </c>
    </row>
    <row r="155" spans="2:2" x14ac:dyDescent="0.3">
      <c r="B155" s="4" t="s">
        <v>195</v>
      </c>
    </row>
    <row r="156" spans="2:2" x14ac:dyDescent="0.3">
      <c r="B156" s="4" t="s">
        <v>196</v>
      </c>
    </row>
    <row r="157" spans="2:2" x14ac:dyDescent="0.3">
      <c r="B157" s="4" t="s">
        <v>197</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3"/>
  <sheetViews>
    <sheetView workbookViewId="0">
      <selection activeCell="G16" sqref="G16"/>
    </sheetView>
  </sheetViews>
  <sheetFormatPr defaultRowHeight="15" x14ac:dyDescent="0.25"/>
  <cols>
    <col min="1" max="1" width="5.85546875" customWidth="1"/>
    <col min="2" max="2" width="64.85546875" customWidth="1"/>
    <col min="4" max="4" width="9.140625" customWidth="1"/>
  </cols>
  <sheetData>
    <row r="1" spans="1:7" ht="18.75" x14ac:dyDescent="0.3">
      <c r="A1" s="1" t="s">
        <v>304</v>
      </c>
    </row>
    <row r="2" spans="1:7" x14ac:dyDescent="0.25">
      <c r="A2" t="s">
        <v>78</v>
      </c>
    </row>
    <row r="4" spans="1:7" x14ac:dyDescent="0.25">
      <c r="A4">
        <v>1</v>
      </c>
      <c r="B4" t="s">
        <v>346</v>
      </c>
    </row>
    <row r="5" spans="1:7" x14ac:dyDescent="0.25">
      <c r="A5">
        <v>2</v>
      </c>
      <c r="B5" t="s">
        <v>347</v>
      </c>
    </row>
    <row r="6" spans="1:7" x14ac:dyDescent="0.25">
      <c r="A6">
        <v>3</v>
      </c>
      <c r="B6" t="s">
        <v>348</v>
      </c>
    </row>
    <row r="7" spans="1:7" x14ac:dyDescent="0.25">
      <c r="A7">
        <v>4</v>
      </c>
      <c r="B7" t="s">
        <v>342</v>
      </c>
    </row>
    <row r="8" spans="1:7" x14ac:dyDescent="0.25">
      <c r="A8">
        <v>5</v>
      </c>
      <c r="B8" t="s">
        <v>349</v>
      </c>
    </row>
    <row r="10" spans="1:7" x14ac:dyDescent="0.25">
      <c r="B10" t="s">
        <v>372</v>
      </c>
    </row>
    <row r="11" spans="1:7" ht="75" x14ac:dyDescent="0.25">
      <c r="B11" s="143" t="s">
        <v>364</v>
      </c>
      <c r="C11" s="132" t="s">
        <v>362</v>
      </c>
      <c r="D11" s="132" t="s">
        <v>350</v>
      </c>
      <c r="E11" s="133" t="s">
        <v>351</v>
      </c>
      <c r="F11" s="132" t="s">
        <v>352</v>
      </c>
      <c r="G11" s="133" t="s">
        <v>353</v>
      </c>
    </row>
    <row r="12" spans="1:7" ht="30" x14ac:dyDescent="0.25">
      <c r="B12" s="134" t="s">
        <v>354</v>
      </c>
      <c r="C12" s="139" t="s">
        <v>361</v>
      </c>
      <c r="D12" s="138">
        <v>10737</v>
      </c>
      <c r="E12" s="135">
        <v>1947626</v>
      </c>
      <c r="F12" s="135" t="s">
        <v>355</v>
      </c>
      <c r="G12" s="135">
        <v>2000000</v>
      </c>
    </row>
    <row r="13" spans="1:7" ht="90" x14ac:dyDescent="0.25">
      <c r="B13" s="134" t="s">
        <v>356</v>
      </c>
      <c r="C13" s="139" t="s">
        <v>361</v>
      </c>
      <c r="D13" s="138">
        <v>4500</v>
      </c>
      <c r="E13" s="135">
        <v>242204</v>
      </c>
      <c r="F13" s="134" t="s">
        <v>357</v>
      </c>
      <c r="G13" s="135">
        <v>0</v>
      </c>
    </row>
    <row r="14" spans="1:7" ht="90" x14ac:dyDescent="0.25">
      <c r="B14" s="134" t="s">
        <v>358</v>
      </c>
      <c r="C14" s="139" t="s">
        <v>361</v>
      </c>
      <c r="D14" s="138">
        <v>5400</v>
      </c>
      <c r="E14" s="135">
        <v>912390</v>
      </c>
      <c r="F14" s="134" t="s">
        <v>357</v>
      </c>
      <c r="G14" s="135">
        <v>0</v>
      </c>
    </row>
    <row r="15" spans="1:7" ht="75" x14ac:dyDescent="0.25">
      <c r="B15" s="134" t="s">
        <v>359</v>
      </c>
      <c r="C15" s="133" t="s">
        <v>361</v>
      </c>
      <c r="D15" s="138">
        <v>4800</v>
      </c>
      <c r="E15" s="135">
        <v>200000</v>
      </c>
      <c r="F15" s="134" t="s">
        <v>360</v>
      </c>
      <c r="G15" s="135">
        <v>250000</v>
      </c>
    </row>
    <row r="16" spans="1:7" x14ac:dyDescent="0.25">
      <c r="B16" s="182" t="s">
        <v>365</v>
      </c>
      <c r="C16" s="183"/>
      <c r="D16" s="137">
        <f>SUM(D12:D15)</f>
        <v>25437</v>
      </c>
      <c r="E16" s="137">
        <f t="shared" ref="E16" si="0">SUM(E12:E15)</f>
        <v>3302220</v>
      </c>
      <c r="F16" s="137"/>
      <c r="G16" s="137">
        <f>SUM(G12:G15)</f>
        <v>2250000</v>
      </c>
    </row>
    <row r="17" spans="2:9" x14ac:dyDescent="0.25">
      <c r="B17" s="136"/>
      <c r="C17" s="140"/>
      <c r="D17" s="142"/>
      <c r="E17" s="142"/>
      <c r="F17" s="142"/>
      <c r="G17" s="142"/>
    </row>
    <row r="18" spans="2:9" x14ac:dyDescent="0.25">
      <c r="B18" s="136"/>
      <c r="C18" s="140"/>
      <c r="D18" s="142"/>
      <c r="E18" s="142"/>
      <c r="F18" s="142"/>
      <c r="G18" s="142"/>
    </row>
    <row r="19" spans="2:9" x14ac:dyDescent="0.25">
      <c r="B19" s="136"/>
      <c r="C19" s="140"/>
      <c r="D19" s="142"/>
      <c r="E19" s="142"/>
      <c r="F19" s="142"/>
      <c r="G19" s="142"/>
    </row>
    <row r="20" spans="2:9" x14ac:dyDescent="0.25">
      <c r="B20" s="136"/>
      <c r="C20" s="140"/>
      <c r="D20" s="142"/>
      <c r="E20" s="142"/>
      <c r="F20" s="142"/>
      <c r="G20" s="142"/>
    </row>
    <row r="22" spans="2:9" x14ac:dyDescent="0.25">
      <c r="C22" s="135">
        <v>2017</v>
      </c>
      <c r="D22" s="135">
        <v>2018</v>
      </c>
      <c r="E22" s="135">
        <v>2019</v>
      </c>
      <c r="F22" s="135">
        <v>2020</v>
      </c>
      <c r="G22" s="135">
        <v>2021</v>
      </c>
      <c r="H22" s="135">
        <v>2022</v>
      </c>
      <c r="I22" s="135">
        <v>2023</v>
      </c>
    </row>
    <row r="23" spans="2:9" ht="30" x14ac:dyDescent="0.25">
      <c r="B23" s="141" t="s">
        <v>363</v>
      </c>
      <c r="C23" s="135">
        <v>58.3</v>
      </c>
      <c r="D23" s="135">
        <v>79.7</v>
      </c>
      <c r="E23" s="135">
        <v>45.1</v>
      </c>
      <c r="F23" s="135">
        <v>85.4</v>
      </c>
      <c r="G23" s="135">
        <v>93</v>
      </c>
      <c r="H23" s="135">
        <v>83</v>
      </c>
      <c r="I23" s="135">
        <v>85</v>
      </c>
    </row>
  </sheetData>
  <sheetProtection password="CD26" sheet="1" objects="1" scenarios="1" selectLockedCells="1" selectUnlockedCells="1"/>
  <mergeCells count="1">
    <mergeCell ref="B16:C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D5" sqref="D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303</v>
      </c>
      <c r="C1" s="3" t="s">
        <v>311</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86</v>
      </c>
      <c r="C3" s="47" t="s">
        <v>98</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4">
        <f>INDEX($E$81:$BD$81,1,$C$9+$B4-1)</f>
        <v>7.8020269957921808</v>
      </c>
      <c r="D4" s="9"/>
      <c r="E4" s="9"/>
      <c r="F4" s="87"/>
      <c r="G4" s="9"/>
      <c r="I4" s="40"/>
      <c r="AQ4" s="22"/>
      <c r="AR4" s="22"/>
      <c r="AS4" s="22"/>
      <c r="AT4" s="22"/>
      <c r="AU4" s="22"/>
      <c r="AV4" s="22"/>
      <c r="AW4" s="22"/>
      <c r="AX4" s="22"/>
      <c r="AY4" s="22"/>
      <c r="AZ4" s="22"/>
      <c r="BA4" s="22"/>
      <c r="BB4" s="22"/>
      <c r="BC4" s="22"/>
      <c r="BD4" s="22"/>
    </row>
    <row r="5" spans="1:56" x14ac:dyDescent="0.3">
      <c r="B5" s="48">
        <v>24</v>
      </c>
      <c r="C5" s="44">
        <f>INDEX($E$81:$BD$81,1,$C$9+$B5-1)</f>
        <v>10.213454758261671</v>
      </c>
      <c r="D5" s="18"/>
      <c r="E5" s="63"/>
      <c r="F5" s="9"/>
      <c r="G5" s="9"/>
      <c r="AQ5" s="22"/>
      <c r="AR5" s="22"/>
      <c r="AS5" s="22"/>
      <c r="AT5" s="22"/>
      <c r="AU5" s="22"/>
      <c r="AV5" s="22"/>
      <c r="AW5" s="22"/>
      <c r="AX5" s="22"/>
      <c r="AY5" s="22"/>
      <c r="AZ5" s="22"/>
      <c r="BA5" s="22"/>
      <c r="BB5" s="22"/>
      <c r="BC5" s="22"/>
      <c r="BD5" s="22"/>
    </row>
    <row r="6" spans="1:56" x14ac:dyDescent="0.3">
      <c r="B6" s="48">
        <v>32</v>
      </c>
      <c r="C6" s="44">
        <f>INDEX($E$81:$BD$81,1,$C$9+$B6-1)</f>
        <v>11.822496984468643</v>
      </c>
      <c r="D6" s="9"/>
      <c r="E6" s="9"/>
      <c r="F6" s="9"/>
      <c r="G6" s="9"/>
      <c r="AQ6" s="22"/>
      <c r="AR6" s="22"/>
      <c r="AS6" s="22"/>
      <c r="AT6" s="22"/>
      <c r="AU6" s="22"/>
      <c r="AV6" s="22"/>
      <c r="AW6" s="22"/>
      <c r="AX6" s="22"/>
      <c r="AY6" s="22"/>
      <c r="AZ6" s="22"/>
      <c r="BA6" s="22"/>
      <c r="BB6" s="22"/>
      <c r="BC6" s="22"/>
      <c r="BD6" s="22"/>
    </row>
    <row r="7" spans="1:56" x14ac:dyDescent="0.3">
      <c r="B7" s="48">
        <v>45</v>
      </c>
      <c r="C7" s="44">
        <f>INDEX($E$81:$BD$81,1,$C$9+$B7-1)</f>
        <v>13.470835937054572</v>
      </c>
      <c r="D7" s="9"/>
      <c r="E7" s="9"/>
      <c r="F7" s="9"/>
      <c r="G7" s="9"/>
      <c r="AQ7" s="22"/>
      <c r="AR7" s="22"/>
      <c r="AS7" s="22"/>
      <c r="AT7" s="22"/>
      <c r="AU7" s="22"/>
      <c r="AV7" s="22"/>
      <c r="AW7" s="22"/>
      <c r="AX7" s="22"/>
      <c r="AY7" s="22"/>
      <c r="AZ7" s="22"/>
      <c r="BA7" s="22"/>
      <c r="BB7" s="22"/>
      <c r="BC7" s="22"/>
      <c r="BD7" s="22"/>
    </row>
    <row r="8" spans="1:56" x14ac:dyDescent="0.3">
      <c r="B8" s="49"/>
      <c r="C8" s="44"/>
      <c r="D8" s="9"/>
      <c r="E8" s="9"/>
      <c r="F8" s="9"/>
      <c r="G8" s="9"/>
      <c r="AQ8" s="22"/>
      <c r="AR8" s="22"/>
      <c r="AS8" s="22"/>
      <c r="AT8" s="22"/>
      <c r="AU8" s="22"/>
      <c r="AV8" s="22"/>
      <c r="AW8" s="22"/>
      <c r="AX8" s="22"/>
      <c r="AY8" s="22"/>
      <c r="AZ8" s="22"/>
      <c r="BA8" s="22"/>
      <c r="BB8" s="22"/>
      <c r="BC8" s="22"/>
      <c r="BD8" s="22"/>
    </row>
    <row r="9" spans="1:56" ht="15.75" thickBot="1" x14ac:dyDescent="0.35">
      <c r="B9" s="114" t="s">
        <v>84</v>
      </c>
      <c r="C9" s="4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52</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46</v>
      </c>
      <c r="D12" s="4" t="s">
        <v>47</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9" t="s">
        <v>11</v>
      </c>
      <c r="B13" s="61" t="s">
        <v>322</v>
      </c>
      <c r="C13" s="60"/>
      <c r="D13" s="61" t="s">
        <v>40</v>
      </c>
      <c r="E13" s="62">
        <f>'Baseline scenario'!E7</f>
        <v>-3.3022200000000002</v>
      </c>
      <c r="F13" s="62">
        <f>'Baseline scenario'!F7</f>
        <v>-1.92519426</v>
      </c>
      <c r="G13" s="62">
        <f>'Baseline scenario'!G7</f>
        <v>-2.6318693400000002</v>
      </c>
      <c r="H13" s="62">
        <f>'Baseline scenario'!H7</f>
        <v>-1.4893012200000002</v>
      </c>
      <c r="I13" s="62">
        <f>'Baseline scenario'!I7</f>
        <v>-2.8200958800000002</v>
      </c>
      <c r="J13" s="62">
        <f>'Baseline scenario'!J7</f>
        <v>-3.0710646000000001</v>
      </c>
      <c r="K13" s="62">
        <f>'Baseline scenario'!K7</f>
        <v>-2.7408426000000001</v>
      </c>
      <c r="L13" s="62">
        <f>'Baseline scenario'!L7</f>
        <v>-2.8068870000000001</v>
      </c>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0"/>
      <c r="B14" s="61" t="s">
        <v>166</v>
      </c>
      <c r="C14" s="60"/>
      <c r="D14" s="61" t="s">
        <v>40</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0"/>
      <c r="B15" s="61" t="s">
        <v>199</v>
      </c>
      <c r="C15" s="60"/>
      <c r="D15" s="61" t="s">
        <v>40</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0"/>
      <c r="B16" s="61" t="s">
        <v>199</v>
      </c>
      <c r="C16" s="60"/>
      <c r="D16" s="61" t="s">
        <v>40</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0"/>
      <c r="B17" s="61" t="s">
        <v>199</v>
      </c>
      <c r="C17" s="60"/>
      <c r="D17" s="61" t="s">
        <v>40</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1"/>
      <c r="B18" s="125" t="s">
        <v>198</v>
      </c>
      <c r="C18" s="131"/>
      <c r="D18" s="126" t="s">
        <v>40</v>
      </c>
      <c r="E18" s="59">
        <f>SUM(E13:E17)</f>
        <v>-3.3022200000000002</v>
      </c>
      <c r="F18" s="59">
        <f t="shared" ref="F18:AW18" si="0">SUM(F13:F17)</f>
        <v>-1.92519426</v>
      </c>
      <c r="G18" s="59">
        <f t="shared" si="0"/>
        <v>-2.6318693400000002</v>
      </c>
      <c r="H18" s="59">
        <f t="shared" si="0"/>
        <v>-1.4893012200000002</v>
      </c>
      <c r="I18" s="59">
        <f t="shared" si="0"/>
        <v>-2.8200958800000002</v>
      </c>
      <c r="J18" s="59">
        <f t="shared" si="0"/>
        <v>-3.0710646000000001</v>
      </c>
      <c r="K18" s="59">
        <f t="shared" si="0"/>
        <v>-2.7408426000000001</v>
      </c>
      <c r="L18" s="59">
        <f t="shared" si="0"/>
        <v>-2.8068870000000001</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4" t="s">
        <v>302</v>
      </c>
      <c r="B19" s="61" t="s">
        <v>322</v>
      </c>
      <c r="C19" s="61" t="s">
        <v>345</v>
      </c>
      <c r="D19" s="9" t="s">
        <v>40</v>
      </c>
      <c r="E19" s="33">
        <f>-'Baseline scenario'!E7</f>
        <v>3.3022200000000002</v>
      </c>
      <c r="F19" s="33">
        <f>-'Baseline scenario'!F7</f>
        <v>1.92519426</v>
      </c>
      <c r="G19" s="33">
        <f>-'Baseline scenario'!G7</f>
        <v>2.6318693400000002</v>
      </c>
      <c r="H19" s="33">
        <f>-'Baseline scenario'!H7</f>
        <v>1.4893012200000002</v>
      </c>
      <c r="I19" s="33">
        <f>-'Baseline scenario'!I7</f>
        <v>2.8200958800000002</v>
      </c>
      <c r="J19" s="33">
        <f>-'Baseline scenario'!J7</f>
        <v>3.0710646000000001</v>
      </c>
      <c r="K19" s="33">
        <f>-'Baseline scenario'!K7</f>
        <v>2.7408426000000001</v>
      </c>
      <c r="L19" s="33">
        <f>-'Baseline scenario'!L7</f>
        <v>2.8068870000000001</v>
      </c>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x14ac:dyDescent="0.3">
      <c r="A20" s="184"/>
      <c r="B20" s="61" t="s">
        <v>160</v>
      </c>
      <c r="C20" s="61"/>
      <c r="D20" s="9" t="s">
        <v>40</v>
      </c>
      <c r="E20" s="33">
        <f>-'Baseline scenario'!E8</f>
        <v>2.25</v>
      </c>
      <c r="F20" s="33">
        <f>-'Baseline scenario'!F8</f>
        <v>1.31175</v>
      </c>
      <c r="G20" s="33">
        <f>-'Baseline scenario'!G8</f>
        <v>1.79325</v>
      </c>
      <c r="H20" s="33">
        <f>-'Baseline scenario'!H8</f>
        <v>1.01475</v>
      </c>
      <c r="I20" s="33">
        <f>-'Baseline scenario'!I8</f>
        <v>1.9215000000000002</v>
      </c>
      <c r="J20" s="33">
        <f>-'Baseline scenario'!J8</f>
        <v>2.0925000000000002</v>
      </c>
      <c r="K20" s="33">
        <f>-'Baseline scenario'!K8</f>
        <v>1.8674999999999999</v>
      </c>
      <c r="L20" s="33">
        <f>-'Baseline scenario'!L8</f>
        <v>1.9124999999999999</v>
      </c>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x14ac:dyDescent="0.3">
      <c r="A21" s="184"/>
      <c r="B21" s="61" t="s">
        <v>160</v>
      </c>
      <c r="C21" s="61"/>
      <c r="D21" s="9" t="s">
        <v>40</v>
      </c>
      <c r="E21" s="33">
        <f>-'Baseline scenario'!E9</f>
        <v>0</v>
      </c>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x14ac:dyDescent="0.3">
      <c r="A22" s="184"/>
      <c r="B22" s="61" t="s">
        <v>199</v>
      </c>
      <c r="C22" s="8"/>
      <c r="D22" s="9" t="s">
        <v>40</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x14ac:dyDescent="0.3">
      <c r="A23" s="184"/>
      <c r="B23" s="61" t="s">
        <v>199</v>
      </c>
      <c r="C23" s="8"/>
      <c r="D23" s="9" t="s">
        <v>40</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x14ac:dyDescent="0.3">
      <c r="A24" s="184"/>
      <c r="B24" s="61" t="s">
        <v>199</v>
      </c>
      <c r="C24" s="8"/>
      <c r="D24" s="9" t="s">
        <v>40</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x14ac:dyDescent="0.3">
      <c r="A25" s="185"/>
      <c r="B25" s="61" t="s">
        <v>323</v>
      </c>
      <c r="C25" s="8"/>
      <c r="D25" s="9" t="s">
        <v>40</v>
      </c>
      <c r="E25" s="68">
        <f>SUM(E19:E24)</f>
        <v>5.5522200000000002</v>
      </c>
      <c r="F25" s="68">
        <f t="shared" ref="F25:BD25" si="1">SUM(F19:F24)</f>
        <v>3.23694426</v>
      </c>
      <c r="G25" s="68">
        <f t="shared" si="1"/>
        <v>4.4251193400000002</v>
      </c>
      <c r="H25" s="68">
        <f t="shared" si="1"/>
        <v>2.50405122</v>
      </c>
      <c r="I25" s="68">
        <f t="shared" si="1"/>
        <v>4.7415958800000002</v>
      </c>
      <c r="J25" s="68">
        <f t="shared" si="1"/>
        <v>5.1635646000000008</v>
      </c>
      <c r="K25" s="68">
        <f t="shared" si="1"/>
        <v>4.6083426000000003</v>
      </c>
      <c r="L25" s="68">
        <f t="shared" si="1"/>
        <v>4.7193870000000002</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5"/>
      <c r="B26" s="57" t="s">
        <v>97</v>
      </c>
      <c r="C26" s="58" t="s">
        <v>95</v>
      </c>
      <c r="D26" s="57" t="s">
        <v>40</v>
      </c>
      <c r="E26" s="59">
        <f>E18+E25</f>
        <v>2.25</v>
      </c>
      <c r="F26" s="59">
        <f t="shared" ref="F26:BD26" si="2">F18+F25</f>
        <v>1.31175</v>
      </c>
      <c r="G26" s="59">
        <f t="shared" si="2"/>
        <v>1.79325</v>
      </c>
      <c r="H26" s="59">
        <f t="shared" si="2"/>
        <v>1.0147499999999998</v>
      </c>
      <c r="I26" s="59">
        <f t="shared" si="2"/>
        <v>1.9215</v>
      </c>
      <c r="J26" s="59">
        <f t="shared" si="2"/>
        <v>2.0925000000000007</v>
      </c>
      <c r="K26" s="59">
        <f t="shared" si="2"/>
        <v>1.8675000000000002</v>
      </c>
      <c r="L26" s="59">
        <f t="shared" si="2"/>
        <v>1.9125000000000001</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6"/>
      <c r="B27" s="9" t="s">
        <v>13</v>
      </c>
      <c r="C27" s="8" t="s">
        <v>41</v>
      </c>
      <c r="D27" s="9" t="s">
        <v>42</v>
      </c>
      <c r="E27" s="10">
        <v>0.85</v>
      </c>
      <c r="F27" s="10">
        <v>0.85</v>
      </c>
      <c r="G27" s="10">
        <v>0.85</v>
      </c>
      <c r="H27" s="10">
        <v>0.85</v>
      </c>
      <c r="I27" s="10">
        <v>0.85</v>
      </c>
      <c r="J27" s="10">
        <v>0.85</v>
      </c>
      <c r="K27" s="10">
        <v>0.85</v>
      </c>
      <c r="L27" s="10">
        <v>0.85</v>
      </c>
      <c r="M27" s="10">
        <v>0.85</v>
      </c>
      <c r="N27" s="10">
        <v>0.85</v>
      </c>
      <c r="O27" s="10">
        <v>0.85</v>
      </c>
      <c r="P27" s="10">
        <v>0.85</v>
      </c>
      <c r="Q27" s="10">
        <v>0.85</v>
      </c>
      <c r="R27" s="10">
        <v>0.85</v>
      </c>
      <c r="S27" s="10">
        <v>0.85</v>
      </c>
      <c r="T27" s="10">
        <v>0.85</v>
      </c>
      <c r="U27" s="10">
        <v>0.85</v>
      </c>
      <c r="V27" s="10">
        <v>0.85</v>
      </c>
      <c r="W27" s="10">
        <v>0.85</v>
      </c>
      <c r="X27" s="10">
        <v>0.85</v>
      </c>
      <c r="Y27" s="10">
        <v>0.85</v>
      </c>
      <c r="Z27" s="10">
        <v>0.85</v>
      </c>
      <c r="AA27" s="10">
        <v>0.85</v>
      </c>
      <c r="AB27" s="10">
        <v>0.85</v>
      </c>
      <c r="AC27" s="10">
        <v>0.85</v>
      </c>
      <c r="AD27" s="10">
        <v>0.85</v>
      </c>
      <c r="AE27" s="10">
        <v>0.85</v>
      </c>
      <c r="AF27" s="10">
        <v>0.85</v>
      </c>
      <c r="AG27" s="10">
        <v>0.85</v>
      </c>
      <c r="AH27" s="10">
        <v>0.85</v>
      </c>
      <c r="AI27" s="10">
        <v>0.85</v>
      </c>
      <c r="AJ27" s="10">
        <v>0.85</v>
      </c>
      <c r="AK27" s="10">
        <v>0.85</v>
      </c>
      <c r="AL27" s="10">
        <v>0.85</v>
      </c>
      <c r="AM27" s="10">
        <v>0.85</v>
      </c>
      <c r="AN27" s="10">
        <v>0.85</v>
      </c>
      <c r="AO27" s="10">
        <v>0.85</v>
      </c>
      <c r="AP27" s="10">
        <v>0.85</v>
      </c>
      <c r="AQ27" s="10">
        <v>0.85</v>
      </c>
      <c r="AR27" s="10">
        <v>0.85</v>
      </c>
      <c r="AS27" s="10">
        <v>0.85</v>
      </c>
      <c r="AT27" s="10">
        <v>0.85</v>
      </c>
      <c r="AU27" s="10">
        <v>0.85</v>
      </c>
      <c r="AV27" s="10">
        <v>0.85</v>
      </c>
      <c r="AW27" s="10">
        <v>0.85</v>
      </c>
      <c r="AX27" s="11"/>
      <c r="AY27" s="11"/>
      <c r="AZ27" s="11"/>
      <c r="BA27" s="11"/>
      <c r="BB27" s="11"/>
      <c r="BC27" s="11"/>
      <c r="BD27" s="11"/>
    </row>
    <row r="28" spans="1:56" x14ac:dyDescent="0.3">
      <c r="A28" s="116"/>
      <c r="B28" s="9" t="s">
        <v>12</v>
      </c>
      <c r="C28" s="9" t="s">
        <v>43</v>
      </c>
      <c r="D28" s="9" t="s">
        <v>40</v>
      </c>
      <c r="E28" s="34">
        <f>E26*E27</f>
        <v>1.9124999999999999</v>
      </c>
      <c r="F28" s="34">
        <f t="shared" ref="F28:AW28" si="3">F26*F27</f>
        <v>1.1149875</v>
      </c>
      <c r="G28" s="34">
        <f t="shared" si="3"/>
        <v>1.5242625000000001</v>
      </c>
      <c r="H28" s="34">
        <f t="shared" si="3"/>
        <v>0.86253749999999985</v>
      </c>
      <c r="I28" s="34">
        <f t="shared" si="3"/>
        <v>1.633275</v>
      </c>
      <c r="J28" s="34">
        <f t="shared" si="3"/>
        <v>1.7786250000000006</v>
      </c>
      <c r="K28" s="34">
        <f t="shared" si="3"/>
        <v>1.5873750000000002</v>
      </c>
      <c r="L28" s="34">
        <f t="shared" si="3"/>
        <v>1.6256250000000001</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x14ac:dyDescent="0.3">
      <c r="A29" s="116"/>
      <c r="B29" s="9" t="s">
        <v>94</v>
      </c>
      <c r="C29" s="11" t="s">
        <v>44</v>
      </c>
      <c r="D29" s="9" t="s">
        <v>40</v>
      </c>
      <c r="E29" s="34">
        <f>E26-E28</f>
        <v>0.33750000000000013</v>
      </c>
      <c r="F29" s="34">
        <f t="shared" ref="F29:AW29" si="4">F26-F28</f>
        <v>0.19676249999999995</v>
      </c>
      <c r="G29" s="34">
        <f t="shared" si="4"/>
        <v>0.26898749999999993</v>
      </c>
      <c r="H29" s="34">
        <f t="shared" si="4"/>
        <v>0.15221249999999997</v>
      </c>
      <c r="I29" s="34">
        <f t="shared" si="4"/>
        <v>0.28822499999999995</v>
      </c>
      <c r="J29" s="34">
        <f t="shared" si="4"/>
        <v>0.31387500000000013</v>
      </c>
      <c r="K29" s="34">
        <f t="shared" si="4"/>
        <v>0.28012499999999996</v>
      </c>
      <c r="L29" s="34">
        <f t="shared" si="4"/>
        <v>0.28687499999999999</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x14ac:dyDescent="0.35">
      <c r="A30" s="116"/>
      <c r="B30" s="9" t="s">
        <v>1</v>
      </c>
      <c r="C30" s="11" t="s">
        <v>53</v>
      </c>
      <c r="D30" s="9" t="s">
        <v>40</v>
      </c>
      <c r="F30" s="34">
        <f>$E$28/'Fixed data'!$C$7</f>
        <v>4.2499999999999996E-2</v>
      </c>
      <c r="G30" s="34">
        <f>$E$28/'Fixed data'!$C$7</f>
        <v>4.2499999999999996E-2</v>
      </c>
      <c r="H30" s="34">
        <f>$E$28/'Fixed data'!$C$7</f>
        <v>4.2499999999999996E-2</v>
      </c>
      <c r="I30" s="34">
        <f>$E$28/'Fixed data'!$C$7</f>
        <v>4.2499999999999996E-2</v>
      </c>
      <c r="J30" s="34">
        <f>$E$28/'Fixed data'!$C$7</f>
        <v>4.2499999999999996E-2</v>
      </c>
      <c r="K30" s="34">
        <f>$E$28/'Fixed data'!$C$7</f>
        <v>4.2499999999999996E-2</v>
      </c>
      <c r="L30" s="34">
        <f>$E$28/'Fixed data'!$C$7</f>
        <v>4.2499999999999996E-2</v>
      </c>
      <c r="M30" s="34">
        <f>$E$28/'Fixed data'!$C$7</f>
        <v>4.2499999999999996E-2</v>
      </c>
      <c r="N30" s="34">
        <f>$E$28/'Fixed data'!$C$7</f>
        <v>4.2499999999999996E-2</v>
      </c>
      <c r="O30" s="34">
        <f>$E$28/'Fixed data'!$C$7</f>
        <v>4.2499999999999996E-2</v>
      </c>
      <c r="P30" s="34">
        <f>$E$28/'Fixed data'!$C$7</f>
        <v>4.2499999999999996E-2</v>
      </c>
      <c r="Q30" s="34">
        <f>$E$28/'Fixed data'!$C$7</f>
        <v>4.2499999999999996E-2</v>
      </c>
      <c r="R30" s="34">
        <f>$E$28/'Fixed data'!$C$7</f>
        <v>4.2499999999999996E-2</v>
      </c>
      <c r="S30" s="34">
        <f>$E$28/'Fixed data'!$C$7</f>
        <v>4.2499999999999996E-2</v>
      </c>
      <c r="T30" s="34">
        <f>$E$28/'Fixed data'!$C$7</f>
        <v>4.2499999999999996E-2</v>
      </c>
      <c r="U30" s="34">
        <f>$E$28/'Fixed data'!$C$7</f>
        <v>4.2499999999999996E-2</v>
      </c>
      <c r="V30" s="34">
        <f>$E$28/'Fixed data'!$C$7</f>
        <v>4.2499999999999996E-2</v>
      </c>
      <c r="W30" s="34">
        <f>$E$28/'Fixed data'!$C$7</f>
        <v>4.2499999999999996E-2</v>
      </c>
      <c r="X30" s="34">
        <f>$E$28/'Fixed data'!$C$7</f>
        <v>4.2499999999999996E-2</v>
      </c>
      <c r="Y30" s="34">
        <f>$E$28/'Fixed data'!$C$7</f>
        <v>4.2499999999999996E-2</v>
      </c>
      <c r="Z30" s="34">
        <f>$E$28/'Fixed data'!$C$7</f>
        <v>4.2499999999999996E-2</v>
      </c>
      <c r="AA30" s="34">
        <f>$E$28/'Fixed data'!$C$7</f>
        <v>4.2499999999999996E-2</v>
      </c>
      <c r="AB30" s="34">
        <f>$E$28/'Fixed data'!$C$7</f>
        <v>4.2499999999999996E-2</v>
      </c>
      <c r="AC30" s="34">
        <f>$E$28/'Fixed data'!$C$7</f>
        <v>4.2499999999999996E-2</v>
      </c>
      <c r="AD30" s="34">
        <f>$E$28/'Fixed data'!$C$7</f>
        <v>4.2499999999999996E-2</v>
      </c>
      <c r="AE30" s="34">
        <f>$E$28/'Fixed data'!$C$7</f>
        <v>4.2499999999999996E-2</v>
      </c>
      <c r="AF30" s="34">
        <f>$E$28/'Fixed data'!$C$7</f>
        <v>4.2499999999999996E-2</v>
      </c>
      <c r="AG30" s="34">
        <f>$E$28/'Fixed data'!$C$7</f>
        <v>4.2499999999999996E-2</v>
      </c>
      <c r="AH30" s="34">
        <f>$E$28/'Fixed data'!$C$7</f>
        <v>4.2499999999999996E-2</v>
      </c>
      <c r="AI30" s="34">
        <f>$E$28/'Fixed data'!$C$7</f>
        <v>4.2499999999999996E-2</v>
      </c>
      <c r="AJ30" s="34">
        <f>$E$28/'Fixed data'!$C$7</f>
        <v>4.2499999999999996E-2</v>
      </c>
      <c r="AK30" s="34">
        <f>$E$28/'Fixed data'!$C$7</f>
        <v>4.2499999999999996E-2</v>
      </c>
      <c r="AL30" s="34">
        <f>$E$28/'Fixed data'!$C$7</f>
        <v>4.2499999999999996E-2</v>
      </c>
      <c r="AM30" s="34">
        <f>$E$28/'Fixed data'!$C$7</f>
        <v>4.2499999999999996E-2</v>
      </c>
      <c r="AN30" s="34">
        <f>$E$28/'Fixed data'!$C$7</f>
        <v>4.2499999999999996E-2</v>
      </c>
      <c r="AO30" s="34">
        <f>$E$28/'Fixed data'!$C$7</f>
        <v>4.2499999999999996E-2</v>
      </c>
      <c r="AP30" s="34">
        <f>$E$28/'Fixed data'!$C$7</f>
        <v>4.2499999999999996E-2</v>
      </c>
      <c r="AQ30" s="34">
        <f>$E$28/'Fixed data'!$C$7</f>
        <v>4.2499999999999996E-2</v>
      </c>
      <c r="AR30" s="34">
        <f>$E$28/'Fixed data'!$C$7</f>
        <v>4.2499999999999996E-2</v>
      </c>
      <c r="AS30" s="34">
        <f>$E$28/'Fixed data'!$C$7</f>
        <v>4.2499999999999996E-2</v>
      </c>
      <c r="AT30" s="34">
        <f>$E$28/'Fixed data'!$C$7</f>
        <v>4.2499999999999996E-2</v>
      </c>
      <c r="AU30" s="34">
        <f>$E$28/'Fixed data'!$C$7</f>
        <v>4.2499999999999996E-2</v>
      </c>
      <c r="AV30" s="34">
        <f>$E$28/'Fixed data'!$C$7</f>
        <v>4.2499999999999996E-2</v>
      </c>
      <c r="AW30" s="34">
        <f>$E$28/'Fixed data'!$C$7</f>
        <v>4.2499999999999996E-2</v>
      </c>
      <c r="AX30" s="34">
        <f>$E$28/'Fixed data'!$C$7</f>
        <v>4.2499999999999996E-2</v>
      </c>
      <c r="AY30" s="34"/>
      <c r="AZ30" s="34"/>
      <c r="BA30" s="34"/>
      <c r="BB30" s="34"/>
      <c r="BC30" s="34"/>
      <c r="BD30" s="34"/>
    </row>
    <row r="31" spans="1:56" ht="16.5" hidden="1" customHeight="1" outlineLevel="1" x14ac:dyDescent="0.35">
      <c r="A31" s="116"/>
      <c r="B31" s="9" t="s">
        <v>2</v>
      </c>
      <c r="C31" s="11" t="s">
        <v>54</v>
      </c>
      <c r="D31" s="9" t="s">
        <v>40</v>
      </c>
      <c r="F31" s="34"/>
      <c r="G31" s="34">
        <f>$F$28/'Fixed data'!$C$7</f>
        <v>2.4777500000000001E-2</v>
      </c>
      <c r="H31" s="34">
        <f>$F$28/'Fixed data'!$C$7</f>
        <v>2.4777500000000001E-2</v>
      </c>
      <c r="I31" s="34">
        <f>$F$28/'Fixed data'!$C$7</f>
        <v>2.4777500000000001E-2</v>
      </c>
      <c r="J31" s="34">
        <f>$F$28/'Fixed data'!$C$7</f>
        <v>2.4777500000000001E-2</v>
      </c>
      <c r="K31" s="34">
        <f>$F$28/'Fixed data'!$C$7</f>
        <v>2.4777500000000001E-2</v>
      </c>
      <c r="L31" s="34">
        <f>$F$28/'Fixed data'!$C$7</f>
        <v>2.4777500000000001E-2</v>
      </c>
      <c r="M31" s="34">
        <f>$F$28/'Fixed data'!$C$7</f>
        <v>2.4777500000000001E-2</v>
      </c>
      <c r="N31" s="34">
        <f>$F$28/'Fixed data'!$C$7</f>
        <v>2.4777500000000001E-2</v>
      </c>
      <c r="O31" s="34">
        <f>$F$28/'Fixed data'!$C$7</f>
        <v>2.4777500000000001E-2</v>
      </c>
      <c r="P31" s="34">
        <f>$F$28/'Fixed data'!$C$7</f>
        <v>2.4777500000000001E-2</v>
      </c>
      <c r="Q31" s="34">
        <f>$F$28/'Fixed data'!$C$7</f>
        <v>2.4777500000000001E-2</v>
      </c>
      <c r="R31" s="34">
        <f>$F$28/'Fixed data'!$C$7</f>
        <v>2.4777500000000001E-2</v>
      </c>
      <c r="S31" s="34">
        <f>$F$28/'Fixed data'!$C$7</f>
        <v>2.4777500000000001E-2</v>
      </c>
      <c r="T31" s="34">
        <f>$F$28/'Fixed data'!$C$7</f>
        <v>2.4777500000000001E-2</v>
      </c>
      <c r="U31" s="34">
        <f>$F$28/'Fixed data'!$C$7</f>
        <v>2.4777500000000001E-2</v>
      </c>
      <c r="V31" s="34">
        <f>$F$28/'Fixed data'!$C$7</f>
        <v>2.4777500000000001E-2</v>
      </c>
      <c r="W31" s="34">
        <f>$F$28/'Fixed data'!$C$7</f>
        <v>2.4777500000000001E-2</v>
      </c>
      <c r="X31" s="34">
        <f>$F$28/'Fixed data'!$C$7</f>
        <v>2.4777500000000001E-2</v>
      </c>
      <c r="Y31" s="34">
        <f>$F$28/'Fixed data'!$C$7</f>
        <v>2.4777500000000001E-2</v>
      </c>
      <c r="Z31" s="34">
        <f>$F$28/'Fixed data'!$C$7</f>
        <v>2.4777500000000001E-2</v>
      </c>
      <c r="AA31" s="34">
        <f>$F$28/'Fixed data'!$C$7</f>
        <v>2.4777500000000001E-2</v>
      </c>
      <c r="AB31" s="34">
        <f>$F$28/'Fixed data'!$C$7</f>
        <v>2.4777500000000001E-2</v>
      </c>
      <c r="AC31" s="34">
        <f>$F$28/'Fixed data'!$C$7</f>
        <v>2.4777500000000001E-2</v>
      </c>
      <c r="AD31" s="34">
        <f>$F$28/'Fixed data'!$C$7</f>
        <v>2.4777500000000001E-2</v>
      </c>
      <c r="AE31" s="34">
        <f>$F$28/'Fixed data'!$C$7</f>
        <v>2.4777500000000001E-2</v>
      </c>
      <c r="AF31" s="34">
        <f>$F$28/'Fixed data'!$C$7</f>
        <v>2.4777500000000001E-2</v>
      </c>
      <c r="AG31" s="34">
        <f>$F$28/'Fixed data'!$C$7</f>
        <v>2.4777500000000001E-2</v>
      </c>
      <c r="AH31" s="34">
        <f>$F$28/'Fixed data'!$C$7</f>
        <v>2.4777500000000001E-2</v>
      </c>
      <c r="AI31" s="34">
        <f>$F$28/'Fixed data'!$C$7</f>
        <v>2.4777500000000001E-2</v>
      </c>
      <c r="AJ31" s="34">
        <f>$F$28/'Fixed data'!$C$7</f>
        <v>2.4777500000000001E-2</v>
      </c>
      <c r="AK31" s="34">
        <f>$F$28/'Fixed data'!$C$7</f>
        <v>2.4777500000000001E-2</v>
      </c>
      <c r="AL31" s="34">
        <f>$F$28/'Fixed data'!$C$7</f>
        <v>2.4777500000000001E-2</v>
      </c>
      <c r="AM31" s="34">
        <f>$F$28/'Fixed data'!$C$7</f>
        <v>2.4777500000000001E-2</v>
      </c>
      <c r="AN31" s="34">
        <f>$F$28/'Fixed data'!$C$7</f>
        <v>2.4777500000000001E-2</v>
      </c>
      <c r="AO31" s="34">
        <f>$F$28/'Fixed data'!$C$7</f>
        <v>2.4777500000000001E-2</v>
      </c>
      <c r="AP31" s="34">
        <f>$F$28/'Fixed data'!$C$7</f>
        <v>2.4777500000000001E-2</v>
      </c>
      <c r="AQ31" s="34">
        <f>$F$28/'Fixed data'!$C$7</f>
        <v>2.4777500000000001E-2</v>
      </c>
      <c r="AR31" s="34">
        <f>$F$28/'Fixed data'!$C$7</f>
        <v>2.4777500000000001E-2</v>
      </c>
      <c r="AS31" s="34">
        <f>$F$28/'Fixed data'!$C$7</f>
        <v>2.4777500000000001E-2</v>
      </c>
      <c r="AT31" s="34">
        <f>$F$28/'Fixed data'!$C$7</f>
        <v>2.4777500000000001E-2</v>
      </c>
      <c r="AU31" s="34">
        <f>$F$28/'Fixed data'!$C$7</f>
        <v>2.4777500000000001E-2</v>
      </c>
      <c r="AV31" s="34">
        <f>$F$28/'Fixed data'!$C$7</f>
        <v>2.4777500000000001E-2</v>
      </c>
      <c r="AW31" s="34">
        <f>$F$28/'Fixed data'!$C$7</f>
        <v>2.4777500000000001E-2</v>
      </c>
      <c r="AX31" s="34">
        <f>$F$28/'Fixed data'!$C$7</f>
        <v>2.4777500000000001E-2</v>
      </c>
      <c r="AY31" s="34">
        <f>$F$28/'Fixed data'!$C$7</f>
        <v>2.4777500000000001E-2</v>
      </c>
      <c r="AZ31" s="34"/>
      <c r="BA31" s="34"/>
      <c r="BB31" s="34"/>
      <c r="BC31" s="34"/>
      <c r="BD31" s="34"/>
    </row>
    <row r="32" spans="1:56" ht="16.5" hidden="1" customHeight="1" outlineLevel="1" x14ac:dyDescent="0.35">
      <c r="A32" s="116"/>
      <c r="B32" s="9" t="s">
        <v>3</v>
      </c>
      <c r="C32" s="11" t="s">
        <v>55</v>
      </c>
      <c r="D32" s="9" t="s">
        <v>40</v>
      </c>
      <c r="F32" s="34"/>
      <c r="G32" s="34"/>
      <c r="H32" s="34">
        <f>$G$28/'Fixed data'!$C$7</f>
        <v>3.38725E-2</v>
      </c>
      <c r="I32" s="34">
        <f>$G$28/'Fixed data'!$C$7</f>
        <v>3.38725E-2</v>
      </c>
      <c r="J32" s="34">
        <f>$G$28/'Fixed data'!$C$7</f>
        <v>3.38725E-2</v>
      </c>
      <c r="K32" s="34">
        <f>$G$28/'Fixed data'!$C$7</f>
        <v>3.38725E-2</v>
      </c>
      <c r="L32" s="34">
        <f>$G$28/'Fixed data'!$C$7</f>
        <v>3.38725E-2</v>
      </c>
      <c r="M32" s="34">
        <f>$G$28/'Fixed data'!$C$7</f>
        <v>3.38725E-2</v>
      </c>
      <c r="N32" s="34">
        <f>$G$28/'Fixed data'!$C$7</f>
        <v>3.38725E-2</v>
      </c>
      <c r="O32" s="34">
        <f>$G$28/'Fixed data'!$C$7</f>
        <v>3.38725E-2</v>
      </c>
      <c r="P32" s="34">
        <f>$G$28/'Fixed data'!$C$7</f>
        <v>3.38725E-2</v>
      </c>
      <c r="Q32" s="34">
        <f>$G$28/'Fixed data'!$C$7</f>
        <v>3.38725E-2</v>
      </c>
      <c r="R32" s="34">
        <f>$G$28/'Fixed data'!$C$7</f>
        <v>3.38725E-2</v>
      </c>
      <c r="S32" s="34">
        <f>$G$28/'Fixed data'!$C$7</f>
        <v>3.38725E-2</v>
      </c>
      <c r="T32" s="34">
        <f>$G$28/'Fixed data'!$C$7</f>
        <v>3.38725E-2</v>
      </c>
      <c r="U32" s="34">
        <f>$G$28/'Fixed data'!$C$7</f>
        <v>3.38725E-2</v>
      </c>
      <c r="V32" s="34">
        <f>$G$28/'Fixed data'!$C$7</f>
        <v>3.38725E-2</v>
      </c>
      <c r="W32" s="34">
        <f>$G$28/'Fixed data'!$C$7</f>
        <v>3.38725E-2</v>
      </c>
      <c r="X32" s="34">
        <f>$G$28/'Fixed data'!$C$7</f>
        <v>3.38725E-2</v>
      </c>
      <c r="Y32" s="34">
        <f>$G$28/'Fixed data'!$C$7</f>
        <v>3.38725E-2</v>
      </c>
      <c r="Z32" s="34">
        <f>$G$28/'Fixed data'!$C$7</f>
        <v>3.38725E-2</v>
      </c>
      <c r="AA32" s="34">
        <f>$G$28/'Fixed data'!$C$7</f>
        <v>3.38725E-2</v>
      </c>
      <c r="AB32" s="34">
        <f>$G$28/'Fixed data'!$C$7</f>
        <v>3.38725E-2</v>
      </c>
      <c r="AC32" s="34">
        <f>$G$28/'Fixed data'!$C$7</f>
        <v>3.38725E-2</v>
      </c>
      <c r="AD32" s="34">
        <f>$G$28/'Fixed data'!$C$7</f>
        <v>3.38725E-2</v>
      </c>
      <c r="AE32" s="34">
        <f>$G$28/'Fixed data'!$C$7</f>
        <v>3.38725E-2</v>
      </c>
      <c r="AF32" s="34">
        <f>$G$28/'Fixed data'!$C$7</f>
        <v>3.38725E-2</v>
      </c>
      <c r="AG32" s="34">
        <f>$G$28/'Fixed data'!$C$7</f>
        <v>3.38725E-2</v>
      </c>
      <c r="AH32" s="34">
        <f>$G$28/'Fixed data'!$C$7</f>
        <v>3.38725E-2</v>
      </c>
      <c r="AI32" s="34">
        <f>$G$28/'Fixed data'!$C$7</f>
        <v>3.38725E-2</v>
      </c>
      <c r="AJ32" s="34">
        <f>$G$28/'Fixed data'!$C$7</f>
        <v>3.38725E-2</v>
      </c>
      <c r="AK32" s="34">
        <f>$G$28/'Fixed data'!$C$7</f>
        <v>3.38725E-2</v>
      </c>
      <c r="AL32" s="34">
        <f>$G$28/'Fixed data'!$C$7</f>
        <v>3.38725E-2</v>
      </c>
      <c r="AM32" s="34">
        <f>$G$28/'Fixed data'!$C$7</f>
        <v>3.38725E-2</v>
      </c>
      <c r="AN32" s="34">
        <f>$G$28/'Fixed data'!$C$7</f>
        <v>3.38725E-2</v>
      </c>
      <c r="AO32" s="34">
        <f>$G$28/'Fixed data'!$C$7</f>
        <v>3.38725E-2</v>
      </c>
      <c r="AP32" s="34">
        <f>$G$28/'Fixed data'!$C$7</f>
        <v>3.38725E-2</v>
      </c>
      <c r="AQ32" s="34">
        <f>$G$28/'Fixed data'!$C$7</f>
        <v>3.38725E-2</v>
      </c>
      <c r="AR32" s="34">
        <f>$G$28/'Fixed data'!$C$7</f>
        <v>3.38725E-2</v>
      </c>
      <c r="AS32" s="34">
        <f>$G$28/'Fixed data'!$C$7</f>
        <v>3.38725E-2</v>
      </c>
      <c r="AT32" s="34">
        <f>$G$28/'Fixed data'!$C$7</f>
        <v>3.38725E-2</v>
      </c>
      <c r="AU32" s="34">
        <f>$G$28/'Fixed data'!$C$7</f>
        <v>3.38725E-2</v>
      </c>
      <c r="AV32" s="34">
        <f>$G$28/'Fixed data'!$C$7</f>
        <v>3.38725E-2</v>
      </c>
      <c r="AW32" s="34">
        <f>$G$28/'Fixed data'!$C$7</f>
        <v>3.38725E-2</v>
      </c>
      <c r="AX32" s="34">
        <f>$G$28/'Fixed data'!$C$7</f>
        <v>3.38725E-2</v>
      </c>
      <c r="AY32" s="34">
        <f>$G$28/'Fixed data'!$C$7</f>
        <v>3.38725E-2</v>
      </c>
      <c r="AZ32" s="34">
        <f>$G$28/'Fixed data'!$C$7</f>
        <v>3.38725E-2</v>
      </c>
      <c r="BA32" s="34"/>
      <c r="BB32" s="34"/>
      <c r="BC32" s="34"/>
      <c r="BD32" s="34"/>
    </row>
    <row r="33" spans="1:57" ht="16.5" hidden="1" customHeight="1" outlineLevel="1" x14ac:dyDescent="0.35">
      <c r="A33" s="116"/>
      <c r="B33" s="9" t="s">
        <v>4</v>
      </c>
      <c r="C33" s="11" t="s">
        <v>56</v>
      </c>
      <c r="D33" s="9" t="s">
        <v>40</v>
      </c>
      <c r="F33" s="34"/>
      <c r="G33" s="34"/>
      <c r="H33" s="34"/>
      <c r="I33" s="34">
        <f>$H$28/'Fixed data'!$C$7</f>
        <v>1.9167499999999997E-2</v>
      </c>
      <c r="J33" s="34">
        <f>$H$28/'Fixed data'!$C$7</f>
        <v>1.9167499999999997E-2</v>
      </c>
      <c r="K33" s="34">
        <f>$H$28/'Fixed data'!$C$7</f>
        <v>1.9167499999999997E-2</v>
      </c>
      <c r="L33" s="34">
        <f>$H$28/'Fixed data'!$C$7</f>
        <v>1.9167499999999997E-2</v>
      </c>
      <c r="M33" s="34">
        <f>$H$28/'Fixed data'!$C$7</f>
        <v>1.9167499999999997E-2</v>
      </c>
      <c r="N33" s="34">
        <f>$H$28/'Fixed data'!$C$7</f>
        <v>1.9167499999999997E-2</v>
      </c>
      <c r="O33" s="34">
        <f>$H$28/'Fixed data'!$C$7</f>
        <v>1.9167499999999997E-2</v>
      </c>
      <c r="P33" s="34">
        <f>$H$28/'Fixed data'!$C$7</f>
        <v>1.9167499999999997E-2</v>
      </c>
      <c r="Q33" s="34">
        <f>$H$28/'Fixed data'!$C$7</f>
        <v>1.9167499999999997E-2</v>
      </c>
      <c r="R33" s="34">
        <f>$H$28/'Fixed data'!$C$7</f>
        <v>1.9167499999999997E-2</v>
      </c>
      <c r="S33" s="34">
        <f>$H$28/'Fixed data'!$C$7</f>
        <v>1.9167499999999997E-2</v>
      </c>
      <c r="T33" s="34">
        <f>$H$28/'Fixed data'!$C$7</f>
        <v>1.9167499999999997E-2</v>
      </c>
      <c r="U33" s="34">
        <f>$H$28/'Fixed data'!$C$7</f>
        <v>1.9167499999999997E-2</v>
      </c>
      <c r="V33" s="34">
        <f>$H$28/'Fixed data'!$C$7</f>
        <v>1.9167499999999997E-2</v>
      </c>
      <c r="W33" s="34">
        <f>$H$28/'Fixed data'!$C$7</f>
        <v>1.9167499999999997E-2</v>
      </c>
      <c r="X33" s="34">
        <f>$H$28/'Fixed data'!$C$7</f>
        <v>1.9167499999999997E-2</v>
      </c>
      <c r="Y33" s="34">
        <f>$H$28/'Fixed data'!$C$7</f>
        <v>1.9167499999999997E-2</v>
      </c>
      <c r="Z33" s="34">
        <f>$H$28/'Fixed data'!$C$7</f>
        <v>1.9167499999999997E-2</v>
      </c>
      <c r="AA33" s="34">
        <f>$H$28/'Fixed data'!$C$7</f>
        <v>1.9167499999999997E-2</v>
      </c>
      <c r="AB33" s="34">
        <f>$H$28/'Fixed data'!$C$7</f>
        <v>1.9167499999999997E-2</v>
      </c>
      <c r="AC33" s="34">
        <f>$H$28/'Fixed data'!$C$7</f>
        <v>1.9167499999999997E-2</v>
      </c>
      <c r="AD33" s="34">
        <f>$H$28/'Fixed data'!$C$7</f>
        <v>1.9167499999999997E-2</v>
      </c>
      <c r="AE33" s="34">
        <f>$H$28/'Fixed data'!$C$7</f>
        <v>1.9167499999999997E-2</v>
      </c>
      <c r="AF33" s="34">
        <f>$H$28/'Fixed data'!$C$7</f>
        <v>1.9167499999999997E-2</v>
      </c>
      <c r="AG33" s="34">
        <f>$H$28/'Fixed data'!$C$7</f>
        <v>1.9167499999999997E-2</v>
      </c>
      <c r="AH33" s="34">
        <f>$H$28/'Fixed data'!$C$7</f>
        <v>1.9167499999999997E-2</v>
      </c>
      <c r="AI33" s="34">
        <f>$H$28/'Fixed data'!$C$7</f>
        <v>1.9167499999999997E-2</v>
      </c>
      <c r="AJ33" s="34">
        <f>$H$28/'Fixed data'!$C$7</f>
        <v>1.9167499999999997E-2</v>
      </c>
      <c r="AK33" s="34">
        <f>$H$28/'Fixed data'!$C$7</f>
        <v>1.9167499999999997E-2</v>
      </c>
      <c r="AL33" s="34">
        <f>$H$28/'Fixed data'!$C$7</f>
        <v>1.9167499999999997E-2</v>
      </c>
      <c r="AM33" s="34">
        <f>$H$28/'Fixed data'!$C$7</f>
        <v>1.9167499999999997E-2</v>
      </c>
      <c r="AN33" s="34">
        <f>$H$28/'Fixed data'!$C$7</f>
        <v>1.9167499999999997E-2</v>
      </c>
      <c r="AO33" s="34">
        <f>$H$28/'Fixed data'!$C$7</f>
        <v>1.9167499999999997E-2</v>
      </c>
      <c r="AP33" s="34">
        <f>$H$28/'Fixed data'!$C$7</f>
        <v>1.9167499999999997E-2</v>
      </c>
      <c r="AQ33" s="34">
        <f>$H$28/'Fixed data'!$C$7</f>
        <v>1.9167499999999997E-2</v>
      </c>
      <c r="AR33" s="34">
        <f>$H$28/'Fixed data'!$C$7</f>
        <v>1.9167499999999997E-2</v>
      </c>
      <c r="AS33" s="34">
        <f>$H$28/'Fixed data'!$C$7</f>
        <v>1.9167499999999997E-2</v>
      </c>
      <c r="AT33" s="34">
        <f>$H$28/'Fixed data'!$C$7</f>
        <v>1.9167499999999997E-2</v>
      </c>
      <c r="AU33" s="34">
        <f>$H$28/'Fixed data'!$C$7</f>
        <v>1.9167499999999997E-2</v>
      </c>
      <c r="AV33" s="34">
        <f>$H$28/'Fixed data'!$C$7</f>
        <v>1.9167499999999997E-2</v>
      </c>
      <c r="AW33" s="34">
        <f>$H$28/'Fixed data'!$C$7</f>
        <v>1.9167499999999997E-2</v>
      </c>
      <c r="AX33" s="34">
        <f>$H$28/'Fixed data'!$C$7</f>
        <v>1.9167499999999997E-2</v>
      </c>
      <c r="AY33" s="34">
        <f>$H$28/'Fixed data'!$C$7</f>
        <v>1.9167499999999997E-2</v>
      </c>
      <c r="AZ33" s="34">
        <f>$H$28/'Fixed data'!$C$7</f>
        <v>1.9167499999999997E-2</v>
      </c>
      <c r="BA33" s="34">
        <f>$H$28/'Fixed data'!$C$7</f>
        <v>1.9167499999999997E-2</v>
      </c>
      <c r="BB33" s="34"/>
      <c r="BC33" s="34"/>
      <c r="BD33" s="34"/>
    </row>
    <row r="34" spans="1:57" ht="16.5" hidden="1" customHeight="1" outlineLevel="1" x14ac:dyDescent="0.35">
      <c r="A34" s="116"/>
      <c r="B34" s="9" t="s">
        <v>5</v>
      </c>
      <c r="C34" s="11" t="s">
        <v>57</v>
      </c>
      <c r="D34" s="9" t="s">
        <v>40</v>
      </c>
      <c r="F34" s="34"/>
      <c r="G34" s="34"/>
      <c r="H34" s="34"/>
      <c r="I34" s="34"/>
      <c r="J34" s="34">
        <f>$I$28/'Fixed data'!$C$7</f>
        <v>3.6295000000000001E-2</v>
      </c>
      <c r="K34" s="34">
        <f>$I$28/'Fixed data'!$C$7</f>
        <v>3.6295000000000001E-2</v>
      </c>
      <c r="L34" s="34">
        <f>$I$28/'Fixed data'!$C$7</f>
        <v>3.6295000000000001E-2</v>
      </c>
      <c r="M34" s="34">
        <f>$I$28/'Fixed data'!$C$7</f>
        <v>3.6295000000000001E-2</v>
      </c>
      <c r="N34" s="34">
        <f>$I$28/'Fixed data'!$C$7</f>
        <v>3.6295000000000001E-2</v>
      </c>
      <c r="O34" s="34">
        <f>$I$28/'Fixed data'!$C$7</f>
        <v>3.6295000000000001E-2</v>
      </c>
      <c r="P34" s="34">
        <f>$I$28/'Fixed data'!$C$7</f>
        <v>3.6295000000000001E-2</v>
      </c>
      <c r="Q34" s="34">
        <f>$I$28/'Fixed data'!$C$7</f>
        <v>3.6295000000000001E-2</v>
      </c>
      <c r="R34" s="34">
        <f>$I$28/'Fixed data'!$C$7</f>
        <v>3.6295000000000001E-2</v>
      </c>
      <c r="S34" s="34">
        <f>$I$28/'Fixed data'!$C$7</f>
        <v>3.6295000000000001E-2</v>
      </c>
      <c r="T34" s="34">
        <f>$I$28/'Fixed data'!$C$7</f>
        <v>3.6295000000000001E-2</v>
      </c>
      <c r="U34" s="34">
        <f>$I$28/'Fixed data'!$C$7</f>
        <v>3.6295000000000001E-2</v>
      </c>
      <c r="V34" s="34">
        <f>$I$28/'Fixed data'!$C$7</f>
        <v>3.6295000000000001E-2</v>
      </c>
      <c r="W34" s="34">
        <f>$I$28/'Fixed data'!$C$7</f>
        <v>3.6295000000000001E-2</v>
      </c>
      <c r="X34" s="34">
        <f>$I$28/'Fixed data'!$C$7</f>
        <v>3.6295000000000001E-2</v>
      </c>
      <c r="Y34" s="34">
        <f>$I$28/'Fixed data'!$C$7</f>
        <v>3.6295000000000001E-2</v>
      </c>
      <c r="Z34" s="34">
        <f>$I$28/'Fixed data'!$C$7</f>
        <v>3.6295000000000001E-2</v>
      </c>
      <c r="AA34" s="34">
        <f>$I$28/'Fixed data'!$C$7</f>
        <v>3.6295000000000001E-2</v>
      </c>
      <c r="AB34" s="34">
        <f>$I$28/'Fixed data'!$C$7</f>
        <v>3.6295000000000001E-2</v>
      </c>
      <c r="AC34" s="34">
        <f>$I$28/'Fixed data'!$C$7</f>
        <v>3.6295000000000001E-2</v>
      </c>
      <c r="AD34" s="34">
        <f>$I$28/'Fixed data'!$C$7</f>
        <v>3.6295000000000001E-2</v>
      </c>
      <c r="AE34" s="34">
        <f>$I$28/'Fixed data'!$C$7</f>
        <v>3.6295000000000001E-2</v>
      </c>
      <c r="AF34" s="34">
        <f>$I$28/'Fixed data'!$C$7</f>
        <v>3.6295000000000001E-2</v>
      </c>
      <c r="AG34" s="34">
        <f>$I$28/'Fixed data'!$C$7</f>
        <v>3.6295000000000001E-2</v>
      </c>
      <c r="AH34" s="34">
        <f>$I$28/'Fixed data'!$C$7</f>
        <v>3.6295000000000001E-2</v>
      </c>
      <c r="AI34" s="34">
        <f>$I$28/'Fixed data'!$C$7</f>
        <v>3.6295000000000001E-2</v>
      </c>
      <c r="AJ34" s="34">
        <f>$I$28/'Fixed data'!$C$7</f>
        <v>3.6295000000000001E-2</v>
      </c>
      <c r="AK34" s="34">
        <f>$I$28/'Fixed data'!$C$7</f>
        <v>3.6295000000000001E-2</v>
      </c>
      <c r="AL34" s="34">
        <f>$I$28/'Fixed data'!$C$7</f>
        <v>3.6295000000000001E-2</v>
      </c>
      <c r="AM34" s="34">
        <f>$I$28/'Fixed data'!$C$7</f>
        <v>3.6295000000000001E-2</v>
      </c>
      <c r="AN34" s="34">
        <f>$I$28/'Fixed data'!$C$7</f>
        <v>3.6295000000000001E-2</v>
      </c>
      <c r="AO34" s="34">
        <f>$I$28/'Fixed data'!$C$7</f>
        <v>3.6295000000000001E-2</v>
      </c>
      <c r="AP34" s="34">
        <f>$I$28/'Fixed data'!$C$7</f>
        <v>3.6295000000000001E-2</v>
      </c>
      <c r="AQ34" s="34">
        <f>$I$28/'Fixed data'!$C$7</f>
        <v>3.6295000000000001E-2</v>
      </c>
      <c r="AR34" s="34">
        <f>$I$28/'Fixed data'!$C$7</f>
        <v>3.6295000000000001E-2</v>
      </c>
      <c r="AS34" s="34">
        <f>$I$28/'Fixed data'!$C$7</f>
        <v>3.6295000000000001E-2</v>
      </c>
      <c r="AT34" s="34">
        <f>$I$28/'Fixed data'!$C$7</f>
        <v>3.6295000000000001E-2</v>
      </c>
      <c r="AU34" s="34">
        <f>$I$28/'Fixed data'!$C$7</f>
        <v>3.6295000000000001E-2</v>
      </c>
      <c r="AV34" s="34">
        <f>$I$28/'Fixed data'!$C$7</f>
        <v>3.6295000000000001E-2</v>
      </c>
      <c r="AW34" s="34">
        <f>$I$28/'Fixed data'!$C$7</f>
        <v>3.6295000000000001E-2</v>
      </c>
      <c r="AX34" s="34">
        <f>$I$28/'Fixed data'!$C$7</f>
        <v>3.6295000000000001E-2</v>
      </c>
      <c r="AY34" s="34">
        <f>$I$28/'Fixed data'!$C$7</f>
        <v>3.6295000000000001E-2</v>
      </c>
      <c r="AZ34" s="34">
        <f>$I$28/'Fixed data'!$C$7</f>
        <v>3.6295000000000001E-2</v>
      </c>
      <c r="BA34" s="34">
        <f>$I$28/'Fixed data'!$C$7</f>
        <v>3.6295000000000001E-2</v>
      </c>
      <c r="BB34" s="34">
        <f>$I$28/'Fixed data'!$C$7</f>
        <v>3.6295000000000001E-2</v>
      </c>
      <c r="BC34" s="34"/>
      <c r="BD34" s="34"/>
    </row>
    <row r="35" spans="1:57" ht="16.5" hidden="1" customHeight="1" outlineLevel="1" x14ac:dyDescent="0.35">
      <c r="A35" s="116"/>
      <c r="B35" s="9" t="s">
        <v>6</v>
      </c>
      <c r="C35" s="11" t="s">
        <v>58</v>
      </c>
      <c r="D35" s="9" t="s">
        <v>40</v>
      </c>
      <c r="F35" s="34"/>
      <c r="G35" s="34"/>
      <c r="H35" s="34"/>
      <c r="I35" s="34"/>
      <c r="J35" s="34"/>
      <c r="K35" s="34">
        <f>$J$28/'Fixed data'!$C$7</f>
        <v>3.9525000000000012E-2</v>
      </c>
      <c r="L35" s="34">
        <f>$J$28/'Fixed data'!$C$7</f>
        <v>3.9525000000000012E-2</v>
      </c>
      <c r="M35" s="34">
        <f>$J$28/'Fixed data'!$C$7</f>
        <v>3.9525000000000012E-2</v>
      </c>
      <c r="N35" s="34">
        <f>$J$28/'Fixed data'!$C$7</f>
        <v>3.9525000000000012E-2</v>
      </c>
      <c r="O35" s="34">
        <f>$J$28/'Fixed data'!$C$7</f>
        <v>3.9525000000000012E-2</v>
      </c>
      <c r="P35" s="34">
        <f>$J$28/'Fixed data'!$C$7</f>
        <v>3.9525000000000012E-2</v>
      </c>
      <c r="Q35" s="34">
        <f>$J$28/'Fixed data'!$C$7</f>
        <v>3.9525000000000012E-2</v>
      </c>
      <c r="R35" s="34">
        <f>$J$28/'Fixed data'!$C$7</f>
        <v>3.9525000000000012E-2</v>
      </c>
      <c r="S35" s="34">
        <f>$J$28/'Fixed data'!$C$7</f>
        <v>3.9525000000000012E-2</v>
      </c>
      <c r="T35" s="34">
        <f>$J$28/'Fixed data'!$C$7</f>
        <v>3.9525000000000012E-2</v>
      </c>
      <c r="U35" s="34">
        <f>$J$28/'Fixed data'!$C$7</f>
        <v>3.9525000000000012E-2</v>
      </c>
      <c r="V35" s="34">
        <f>$J$28/'Fixed data'!$C$7</f>
        <v>3.9525000000000012E-2</v>
      </c>
      <c r="W35" s="34">
        <f>$J$28/'Fixed data'!$C$7</f>
        <v>3.9525000000000012E-2</v>
      </c>
      <c r="X35" s="34">
        <f>$J$28/'Fixed data'!$C$7</f>
        <v>3.9525000000000012E-2</v>
      </c>
      <c r="Y35" s="34">
        <f>$J$28/'Fixed data'!$C$7</f>
        <v>3.9525000000000012E-2</v>
      </c>
      <c r="Z35" s="34">
        <f>$J$28/'Fixed data'!$C$7</f>
        <v>3.9525000000000012E-2</v>
      </c>
      <c r="AA35" s="34">
        <f>$J$28/'Fixed data'!$C$7</f>
        <v>3.9525000000000012E-2</v>
      </c>
      <c r="AB35" s="34">
        <f>$J$28/'Fixed data'!$C$7</f>
        <v>3.9525000000000012E-2</v>
      </c>
      <c r="AC35" s="34">
        <f>$J$28/'Fixed data'!$C$7</f>
        <v>3.9525000000000012E-2</v>
      </c>
      <c r="AD35" s="34">
        <f>$J$28/'Fixed data'!$C$7</f>
        <v>3.9525000000000012E-2</v>
      </c>
      <c r="AE35" s="34">
        <f>$J$28/'Fixed data'!$C$7</f>
        <v>3.9525000000000012E-2</v>
      </c>
      <c r="AF35" s="34">
        <f>$J$28/'Fixed data'!$C$7</f>
        <v>3.9525000000000012E-2</v>
      </c>
      <c r="AG35" s="34">
        <f>$J$28/'Fixed data'!$C$7</f>
        <v>3.9525000000000012E-2</v>
      </c>
      <c r="AH35" s="34">
        <f>$J$28/'Fixed data'!$C$7</f>
        <v>3.9525000000000012E-2</v>
      </c>
      <c r="AI35" s="34">
        <f>$J$28/'Fixed data'!$C$7</f>
        <v>3.9525000000000012E-2</v>
      </c>
      <c r="AJ35" s="34">
        <f>$J$28/'Fixed data'!$C$7</f>
        <v>3.9525000000000012E-2</v>
      </c>
      <c r="AK35" s="34">
        <f>$J$28/'Fixed data'!$C$7</f>
        <v>3.9525000000000012E-2</v>
      </c>
      <c r="AL35" s="34">
        <f>$J$28/'Fixed data'!$C$7</f>
        <v>3.9525000000000012E-2</v>
      </c>
      <c r="AM35" s="34">
        <f>$J$28/'Fixed data'!$C$7</f>
        <v>3.9525000000000012E-2</v>
      </c>
      <c r="AN35" s="34">
        <f>$J$28/'Fixed data'!$C$7</f>
        <v>3.9525000000000012E-2</v>
      </c>
      <c r="AO35" s="34">
        <f>$J$28/'Fixed data'!$C$7</f>
        <v>3.9525000000000012E-2</v>
      </c>
      <c r="AP35" s="34">
        <f>$J$28/'Fixed data'!$C$7</f>
        <v>3.9525000000000012E-2</v>
      </c>
      <c r="AQ35" s="34">
        <f>$J$28/'Fixed data'!$C$7</f>
        <v>3.9525000000000012E-2</v>
      </c>
      <c r="AR35" s="34">
        <f>$J$28/'Fixed data'!$C$7</f>
        <v>3.9525000000000012E-2</v>
      </c>
      <c r="AS35" s="34">
        <f>$J$28/'Fixed data'!$C$7</f>
        <v>3.9525000000000012E-2</v>
      </c>
      <c r="AT35" s="34">
        <f>$J$28/'Fixed data'!$C$7</f>
        <v>3.9525000000000012E-2</v>
      </c>
      <c r="AU35" s="34">
        <f>$J$28/'Fixed data'!$C$7</f>
        <v>3.9525000000000012E-2</v>
      </c>
      <c r="AV35" s="34">
        <f>$J$28/'Fixed data'!$C$7</f>
        <v>3.9525000000000012E-2</v>
      </c>
      <c r="AW35" s="34">
        <f>$J$28/'Fixed data'!$C$7</f>
        <v>3.9525000000000012E-2</v>
      </c>
      <c r="AX35" s="34">
        <f>$J$28/'Fixed data'!$C$7</f>
        <v>3.9525000000000012E-2</v>
      </c>
      <c r="AY35" s="34">
        <f>$J$28/'Fixed data'!$C$7</f>
        <v>3.9525000000000012E-2</v>
      </c>
      <c r="AZ35" s="34">
        <f>$J$28/'Fixed data'!$C$7</f>
        <v>3.9525000000000012E-2</v>
      </c>
      <c r="BA35" s="34">
        <f>$J$28/'Fixed data'!$C$7</f>
        <v>3.9525000000000012E-2</v>
      </c>
      <c r="BB35" s="34">
        <f>$J$28/'Fixed data'!$C$7</f>
        <v>3.9525000000000012E-2</v>
      </c>
      <c r="BC35" s="34">
        <f>$J$28/'Fixed data'!$C$7</f>
        <v>3.9525000000000012E-2</v>
      </c>
      <c r="BD35" s="34"/>
    </row>
    <row r="36" spans="1:57" ht="16.5" hidden="1" customHeight="1" outlineLevel="1" x14ac:dyDescent="0.35">
      <c r="A36" s="116"/>
      <c r="B36" s="9" t="s">
        <v>32</v>
      </c>
      <c r="C36" s="11" t="s">
        <v>59</v>
      </c>
      <c r="D36" s="9" t="s">
        <v>40</v>
      </c>
      <c r="F36" s="34"/>
      <c r="G36" s="34"/>
      <c r="H36" s="34"/>
      <c r="I36" s="34"/>
      <c r="J36" s="34"/>
      <c r="K36" s="34"/>
      <c r="L36" s="34">
        <f>$K$28/'Fixed data'!$C$7</f>
        <v>3.5275000000000008E-2</v>
      </c>
      <c r="M36" s="34">
        <f>$K$28/'Fixed data'!$C$7</f>
        <v>3.5275000000000008E-2</v>
      </c>
      <c r="N36" s="34">
        <f>$K$28/'Fixed data'!$C$7</f>
        <v>3.5275000000000008E-2</v>
      </c>
      <c r="O36" s="34">
        <f>$K$28/'Fixed data'!$C$7</f>
        <v>3.5275000000000008E-2</v>
      </c>
      <c r="P36" s="34">
        <f>$K$28/'Fixed data'!$C$7</f>
        <v>3.5275000000000008E-2</v>
      </c>
      <c r="Q36" s="34">
        <f>$K$28/'Fixed data'!$C$7</f>
        <v>3.5275000000000008E-2</v>
      </c>
      <c r="R36" s="34">
        <f>$K$28/'Fixed data'!$C$7</f>
        <v>3.5275000000000008E-2</v>
      </c>
      <c r="S36" s="34">
        <f>$K$28/'Fixed data'!$C$7</f>
        <v>3.5275000000000008E-2</v>
      </c>
      <c r="T36" s="34">
        <f>$K$28/'Fixed data'!$C$7</f>
        <v>3.5275000000000008E-2</v>
      </c>
      <c r="U36" s="34">
        <f>$K$28/'Fixed data'!$C$7</f>
        <v>3.5275000000000008E-2</v>
      </c>
      <c r="V36" s="34">
        <f>$K$28/'Fixed data'!$C$7</f>
        <v>3.5275000000000008E-2</v>
      </c>
      <c r="W36" s="34">
        <f>$K$28/'Fixed data'!$C$7</f>
        <v>3.5275000000000008E-2</v>
      </c>
      <c r="X36" s="34">
        <f>$K$28/'Fixed data'!$C$7</f>
        <v>3.5275000000000008E-2</v>
      </c>
      <c r="Y36" s="34">
        <f>$K$28/'Fixed data'!$C$7</f>
        <v>3.5275000000000008E-2</v>
      </c>
      <c r="Z36" s="34">
        <f>$K$28/'Fixed data'!$C$7</f>
        <v>3.5275000000000008E-2</v>
      </c>
      <c r="AA36" s="34">
        <f>$K$28/'Fixed data'!$C$7</f>
        <v>3.5275000000000008E-2</v>
      </c>
      <c r="AB36" s="34">
        <f>$K$28/'Fixed data'!$C$7</f>
        <v>3.5275000000000008E-2</v>
      </c>
      <c r="AC36" s="34">
        <f>$K$28/'Fixed data'!$C$7</f>
        <v>3.5275000000000008E-2</v>
      </c>
      <c r="AD36" s="34">
        <f>$K$28/'Fixed data'!$C$7</f>
        <v>3.5275000000000008E-2</v>
      </c>
      <c r="AE36" s="34">
        <f>$K$28/'Fixed data'!$C$7</f>
        <v>3.5275000000000008E-2</v>
      </c>
      <c r="AF36" s="34">
        <f>$K$28/'Fixed data'!$C$7</f>
        <v>3.5275000000000008E-2</v>
      </c>
      <c r="AG36" s="34">
        <f>$K$28/'Fixed data'!$C$7</f>
        <v>3.5275000000000008E-2</v>
      </c>
      <c r="AH36" s="34">
        <f>$K$28/'Fixed data'!$C$7</f>
        <v>3.5275000000000008E-2</v>
      </c>
      <c r="AI36" s="34">
        <f>$K$28/'Fixed data'!$C$7</f>
        <v>3.5275000000000008E-2</v>
      </c>
      <c r="AJ36" s="34">
        <f>$K$28/'Fixed data'!$C$7</f>
        <v>3.5275000000000008E-2</v>
      </c>
      <c r="AK36" s="34">
        <f>$K$28/'Fixed data'!$C$7</f>
        <v>3.5275000000000008E-2</v>
      </c>
      <c r="AL36" s="34">
        <f>$K$28/'Fixed data'!$C$7</f>
        <v>3.5275000000000008E-2</v>
      </c>
      <c r="AM36" s="34">
        <f>$K$28/'Fixed data'!$C$7</f>
        <v>3.5275000000000008E-2</v>
      </c>
      <c r="AN36" s="34">
        <f>$K$28/'Fixed data'!$C$7</f>
        <v>3.5275000000000008E-2</v>
      </c>
      <c r="AO36" s="34">
        <f>$K$28/'Fixed data'!$C$7</f>
        <v>3.5275000000000008E-2</v>
      </c>
      <c r="AP36" s="34">
        <f>$K$28/'Fixed data'!$C$7</f>
        <v>3.5275000000000008E-2</v>
      </c>
      <c r="AQ36" s="34">
        <f>$K$28/'Fixed data'!$C$7</f>
        <v>3.5275000000000008E-2</v>
      </c>
      <c r="AR36" s="34">
        <f>$K$28/'Fixed data'!$C$7</f>
        <v>3.5275000000000008E-2</v>
      </c>
      <c r="AS36" s="34">
        <f>$K$28/'Fixed data'!$C$7</f>
        <v>3.5275000000000008E-2</v>
      </c>
      <c r="AT36" s="34">
        <f>$K$28/'Fixed data'!$C$7</f>
        <v>3.5275000000000008E-2</v>
      </c>
      <c r="AU36" s="34">
        <f>$K$28/'Fixed data'!$C$7</f>
        <v>3.5275000000000008E-2</v>
      </c>
      <c r="AV36" s="34">
        <f>$K$28/'Fixed data'!$C$7</f>
        <v>3.5275000000000008E-2</v>
      </c>
      <c r="AW36" s="34">
        <f>$K$28/'Fixed data'!$C$7</f>
        <v>3.5275000000000008E-2</v>
      </c>
      <c r="AX36" s="34">
        <f>$K$28/'Fixed data'!$C$7</f>
        <v>3.5275000000000008E-2</v>
      </c>
      <c r="AY36" s="34">
        <f>$K$28/'Fixed data'!$C$7</f>
        <v>3.5275000000000008E-2</v>
      </c>
      <c r="AZ36" s="34">
        <f>$K$28/'Fixed data'!$C$7</f>
        <v>3.5275000000000008E-2</v>
      </c>
      <c r="BA36" s="34">
        <f>$K$28/'Fixed data'!$C$7</f>
        <v>3.5275000000000008E-2</v>
      </c>
      <c r="BB36" s="34">
        <f>$K$28/'Fixed data'!$C$7</f>
        <v>3.5275000000000008E-2</v>
      </c>
      <c r="BC36" s="34">
        <f>$K$28/'Fixed data'!$C$7</f>
        <v>3.5275000000000008E-2</v>
      </c>
      <c r="BD36" s="34">
        <f>$K$28/'Fixed data'!$C$7</f>
        <v>3.5275000000000008E-2</v>
      </c>
    </row>
    <row r="37" spans="1:57" ht="16.5" hidden="1" customHeight="1" outlineLevel="1" x14ac:dyDescent="0.35">
      <c r="A37" s="116"/>
      <c r="B37" s="9" t="s">
        <v>33</v>
      </c>
      <c r="C37" s="11" t="s">
        <v>60</v>
      </c>
      <c r="D37" s="9" t="s">
        <v>40</v>
      </c>
      <c r="F37" s="34"/>
      <c r="G37" s="34"/>
      <c r="H37" s="34"/>
      <c r="I37" s="34"/>
      <c r="J37" s="34"/>
      <c r="K37" s="34"/>
      <c r="L37" s="34"/>
      <c r="M37" s="34">
        <f>$L$28/'Fixed data'!$C$7</f>
        <v>3.6125000000000004E-2</v>
      </c>
      <c r="N37" s="34">
        <f>$L$28/'Fixed data'!$C$7</f>
        <v>3.6125000000000004E-2</v>
      </c>
      <c r="O37" s="34">
        <f>$L$28/'Fixed data'!$C$7</f>
        <v>3.6125000000000004E-2</v>
      </c>
      <c r="P37" s="34">
        <f>$L$28/'Fixed data'!$C$7</f>
        <v>3.6125000000000004E-2</v>
      </c>
      <c r="Q37" s="34">
        <f>$L$28/'Fixed data'!$C$7</f>
        <v>3.6125000000000004E-2</v>
      </c>
      <c r="R37" s="34">
        <f>$L$28/'Fixed data'!$C$7</f>
        <v>3.6125000000000004E-2</v>
      </c>
      <c r="S37" s="34">
        <f>$L$28/'Fixed data'!$C$7</f>
        <v>3.6125000000000004E-2</v>
      </c>
      <c r="T37" s="34">
        <f>$L$28/'Fixed data'!$C$7</f>
        <v>3.6125000000000004E-2</v>
      </c>
      <c r="U37" s="34">
        <f>$L$28/'Fixed data'!$C$7</f>
        <v>3.6125000000000004E-2</v>
      </c>
      <c r="V37" s="34">
        <f>$L$28/'Fixed data'!$C$7</f>
        <v>3.6125000000000004E-2</v>
      </c>
      <c r="W37" s="34">
        <f>$L$28/'Fixed data'!$C$7</f>
        <v>3.6125000000000004E-2</v>
      </c>
      <c r="X37" s="34">
        <f>$L$28/'Fixed data'!$C$7</f>
        <v>3.6125000000000004E-2</v>
      </c>
      <c r="Y37" s="34">
        <f>$L$28/'Fixed data'!$C$7</f>
        <v>3.6125000000000004E-2</v>
      </c>
      <c r="Z37" s="34">
        <f>$L$28/'Fixed data'!$C$7</f>
        <v>3.6125000000000004E-2</v>
      </c>
      <c r="AA37" s="34">
        <f>$L$28/'Fixed data'!$C$7</f>
        <v>3.6125000000000004E-2</v>
      </c>
      <c r="AB37" s="34">
        <f>$L$28/'Fixed data'!$C$7</f>
        <v>3.6125000000000004E-2</v>
      </c>
      <c r="AC37" s="34">
        <f>$L$28/'Fixed data'!$C$7</f>
        <v>3.6125000000000004E-2</v>
      </c>
      <c r="AD37" s="34">
        <f>$L$28/'Fixed data'!$C$7</f>
        <v>3.6125000000000004E-2</v>
      </c>
      <c r="AE37" s="34">
        <f>$L$28/'Fixed data'!$C$7</f>
        <v>3.6125000000000004E-2</v>
      </c>
      <c r="AF37" s="34">
        <f>$L$28/'Fixed data'!$C$7</f>
        <v>3.6125000000000004E-2</v>
      </c>
      <c r="AG37" s="34">
        <f>$L$28/'Fixed data'!$C$7</f>
        <v>3.6125000000000004E-2</v>
      </c>
      <c r="AH37" s="34">
        <f>$L$28/'Fixed data'!$C$7</f>
        <v>3.6125000000000004E-2</v>
      </c>
      <c r="AI37" s="34">
        <f>$L$28/'Fixed data'!$C$7</f>
        <v>3.6125000000000004E-2</v>
      </c>
      <c r="AJ37" s="34">
        <f>$L$28/'Fixed data'!$C$7</f>
        <v>3.6125000000000004E-2</v>
      </c>
      <c r="AK37" s="34">
        <f>$L$28/'Fixed data'!$C$7</f>
        <v>3.6125000000000004E-2</v>
      </c>
      <c r="AL37" s="34">
        <f>$L$28/'Fixed data'!$C$7</f>
        <v>3.6125000000000004E-2</v>
      </c>
      <c r="AM37" s="34">
        <f>$L$28/'Fixed data'!$C$7</f>
        <v>3.6125000000000004E-2</v>
      </c>
      <c r="AN37" s="34">
        <f>$L$28/'Fixed data'!$C$7</f>
        <v>3.6125000000000004E-2</v>
      </c>
      <c r="AO37" s="34">
        <f>$L$28/'Fixed data'!$C$7</f>
        <v>3.6125000000000004E-2</v>
      </c>
      <c r="AP37" s="34">
        <f>$L$28/'Fixed data'!$C$7</f>
        <v>3.6125000000000004E-2</v>
      </c>
      <c r="AQ37" s="34">
        <f>$L$28/'Fixed data'!$C$7</f>
        <v>3.6125000000000004E-2</v>
      </c>
      <c r="AR37" s="34">
        <f>$L$28/'Fixed data'!$C$7</f>
        <v>3.6125000000000004E-2</v>
      </c>
      <c r="AS37" s="34">
        <f>$L$28/'Fixed data'!$C$7</f>
        <v>3.6125000000000004E-2</v>
      </c>
      <c r="AT37" s="34">
        <f>$L$28/'Fixed data'!$C$7</f>
        <v>3.6125000000000004E-2</v>
      </c>
      <c r="AU37" s="34">
        <f>$L$28/'Fixed data'!$C$7</f>
        <v>3.6125000000000004E-2</v>
      </c>
      <c r="AV37" s="34">
        <f>$L$28/'Fixed data'!$C$7</f>
        <v>3.6125000000000004E-2</v>
      </c>
      <c r="AW37" s="34">
        <f>$L$28/'Fixed data'!$C$7</f>
        <v>3.6125000000000004E-2</v>
      </c>
      <c r="AX37" s="34">
        <f>$L$28/'Fixed data'!$C$7</f>
        <v>3.6125000000000004E-2</v>
      </c>
      <c r="AY37" s="34">
        <f>$L$28/'Fixed data'!$C$7</f>
        <v>3.6125000000000004E-2</v>
      </c>
      <c r="AZ37" s="34">
        <f>$L$28/'Fixed data'!$C$7</f>
        <v>3.6125000000000004E-2</v>
      </c>
      <c r="BA37" s="34">
        <f>$L$28/'Fixed data'!$C$7</f>
        <v>3.6125000000000004E-2</v>
      </c>
      <c r="BB37" s="34">
        <f>$L$28/'Fixed data'!$C$7</f>
        <v>3.6125000000000004E-2</v>
      </c>
      <c r="BC37" s="34">
        <f>$L$28/'Fixed data'!$C$7</f>
        <v>3.6125000000000004E-2</v>
      </c>
      <c r="BD37" s="34">
        <f>$L$28/'Fixed data'!$C$7</f>
        <v>3.6125000000000004E-2</v>
      </c>
    </row>
    <row r="38" spans="1:57" ht="16.5" hidden="1" customHeight="1" outlineLevel="1" x14ac:dyDescent="0.35">
      <c r="A38" s="116"/>
      <c r="B38" s="9" t="s">
        <v>111</v>
      </c>
      <c r="C38" s="11" t="s">
        <v>133</v>
      </c>
      <c r="D38" s="9" t="s">
        <v>40</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x14ac:dyDescent="0.35">
      <c r="A39" s="116"/>
      <c r="B39" s="9" t="s">
        <v>112</v>
      </c>
      <c r="C39" s="11" t="s">
        <v>134</v>
      </c>
      <c r="D39" s="9" t="s">
        <v>40</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x14ac:dyDescent="0.35">
      <c r="A40" s="116"/>
      <c r="B40" s="9" t="s">
        <v>113</v>
      </c>
      <c r="C40" s="11" t="s">
        <v>135</v>
      </c>
      <c r="D40" s="9" t="s">
        <v>40</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x14ac:dyDescent="0.35">
      <c r="A41" s="116"/>
      <c r="B41" s="9" t="s">
        <v>114</v>
      </c>
      <c r="C41" s="11" t="s">
        <v>136</v>
      </c>
      <c r="D41" s="9" t="s">
        <v>40</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x14ac:dyDescent="0.35">
      <c r="A42" s="116"/>
      <c r="B42" s="9" t="s">
        <v>115</v>
      </c>
      <c r="C42" s="11" t="s">
        <v>137</v>
      </c>
      <c r="D42" s="9" t="s">
        <v>40</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x14ac:dyDescent="0.35">
      <c r="A43" s="116"/>
      <c r="B43" s="9" t="s">
        <v>116</v>
      </c>
      <c r="C43" s="11" t="s">
        <v>138</v>
      </c>
      <c r="D43" s="9" t="s">
        <v>40</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x14ac:dyDescent="0.35">
      <c r="A44" s="116"/>
      <c r="B44" s="9" t="s">
        <v>117</v>
      </c>
      <c r="C44" s="11" t="s">
        <v>139</v>
      </c>
      <c r="D44" s="9" t="s">
        <v>40</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x14ac:dyDescent="0.35">
      <c r="A45" s="116"/>
      <c r="B45" s="9" t="s">
        <v>118</v>
      </c>
      <c r="C45" s="11" t="s">
        <v>140</v>
      </c>
      <c r="D45" s="9" t="s">
        <v>40</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x14ac:dyDescent="0.35">
      <c r="A46" s="116"/>
      <c r="B46" s="9" t="s">
        <v>119</v>
      </c>
      <c r="C46" s="11" t="s">
        <v>141</v>
      </c>
      <c r="D46" s="9" t="s">
        <v>40</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x14ac:dyDescent="0.35">
      <c r="A47" s="116"/>
      <c r="B47" s="9" t="s">
        <v>120</v>
      </c>
      <c r="C47" s="11" t="s">
        <v>142</v>
      </c>
      <c r="D47" s="9" t="s">
        <v>40</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x14ac:dyDescent="0.35">
      <c r="A48" s="116"/>
      <c r="B48" s="9" t="s">
        <v>121</v>
      </c>
      <c r="C48" s="11" t="s">
        <v>143</v>
      </c>
      <c r="D48" s="9" t="s">
        <v>40</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x14ac:dyDescent="0.35">
      <c r="A49" s="116"/>
      <c r="B49" s="9" t="s">
        <v>122</v>
      </c>
      <c r="C49" s="11" t="s">
        <v>144</v>
      </c>
      <c r="D49" s="9" t="s">
        <v>40</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x14ac:dyDescent="0.35">
      <c r="A50" s="116"/>
      <c r="B50" s="9" t="s">
        <v>123</v>
      </c>
      <c r="C50" s="11" t="s">
        <v>145</v>
      </c>
      <c r="D50" s="9" t="s">
        <v>40</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x14ac:dyDescent="0.35">
      <c r="A51" s="116"/>
      <c r="B51" s="9" t="s">
        <v>124</v>
      </c>
      <c r="C51" s="11" t="s">
        <v>146</v>
      </c>
      <c r="D51" s="9" t="s">
        <v>40</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x14ac:dyDescent="0.35">
      <c r="A52" s="116"/>
      <c r="B52" s="9" t="s">
        <v>125</v>
      </c>
      <c r="C52" s="11" t="s">
        <v>147</v>
      </c>
      <c r="D52" s="9" t="s">
        <v>40</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x14ac:dyDescent="0.35">
      <c r="A53" s="116"/>
      <c r="B53" s="9" t="s">
        <v>126</v>
      </c>
      <c r="C53" s="11" t="s">
        <v>148</v>
      </c>
      <c r="D53" s="9" t="s">
        <v>40</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x14ac:dyDescent="0.35">
      <c r="A54" s="116"/>
      <c r="B54" s="9" t="s">
        <v>127</v>
      </c>
      <c r="C54" s="11" t="s">
        <v>149</v>
      </c>
      <c r="D54" s="9" t="s">
        <v>40</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x14ac:dyDescent="0.35">
      <c r="A55" s="116"/>
      <c r="B55" s="9" t="s">
        <v>128</v>
      </c>
      <c r="C55" s="11" t="s">
        <v>150</v>
      </c>
      <c r="D55" s="9" t="s">
        <v>40</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x14ac:dyDescent="0.35">
      <c r="A56" s="116"/>
      <c r="B56" s="9" t="s">
        <v>129</v>
      </c>
      <c r="C56" s="11" t="s">
        <v>151</v>
      </c>
      <c r="D56" s="9" t="s">
        <v>40</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x14ac:dyDescent="0.35">
      <c r="A57" s="116"/>
      <c r="B57" s="9" t="s">
        <v>130</v>
      </c>
      <c r="C57" s="11" t="s">
        <v>152</v>
      </c>
      <c r="D57" s="9" t="s">
        <v>40</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x14ac:dyDescent="0.35">
      <c r="A58" s="116"/>
      <c r="B58" s="9" t="s">
        <v>131</v>
      </c>
      <c r="C58" s="11" t="s">
        <v>153</v>
      </c>
      <c r="D58" s="9" t="s">
        <v>40</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x14ac:dyDescent="0.35">
      <c r="A59" s="116"/>
      <c r="B59" s="9" t="s">
        <v>132</v>
      </c>
      <c r="C59" s="11" t="s">
        <v>154</v>
      </c>
      <c r="D59" s="9" t="s">
        <v>40</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collapsed="1" x14ac:dyDescent="0.35">
      <c r="A60" s="116"/>
      <c r="B60" s="9" t="s">
        <v>7</v>
      </c>
      <c r="C60" s="9" t="s">
        <v>61</v>
      </c>
      <c r="D60" s="9" t="s">
        <v>40</v>
      </c>
      <c r="E60" s="34">
        <f>SUM(E30:E59)</f>
        <v>0</v>
      </c>
      <c r="F60" s="34">
        <f t="shared" ref="F60:BD60" si="5">SUM(F30:F59)</f>
        <v>4.2499999999999996E-2</v>
      </c>
      <c r="G60" s="34">
        <f t="shared" si="5"/>
        <v>6.727749999999999E-2</v>
      </c>
      <c r="H60" s="34">
        <f t="shared" si="5"/>
        <v>0.10114999999999999</v>
      </c>
      <c r="I60" s="34">
        <f t="shared" si="5"/>
        <v>0.12031749999999999</v>
      </c>
      <c r="J60" s="34">
        <f t="shared" si="5"/>
        <v>0.15661249999999999</v>
      </c>
      <c r="K60" s="34">
        <f t="shared" si="5"/>
        <v>0.19613749999999999</v>
      </c>
      <c r="L60" s="34">
        <f t="shared" si="5"/>
        <v>0.23141249999999999</v>
      </c>
      <c r="M60" s="34">
        <f t="shared" si="5"/>
        <v>0.26753749999999998</v>
      </c>
      <c r="N60" s="34">
        <f t="shared" si="5"/>
        <v>0.26753749999999998</v>
      </c>
      <c r="O60" s="34">
        <f t="shared" si="5"/>
        <v>0.26753749999999998</v>
      </c>
      <c r="P60" s="34">
        <f t="shared" si="5"/>
        <v>0.26753749999999998</v>
      </c>
      <c r="Q60" s="34">
        <f t="shared" si="5"/>
        <v>0.26753749999999998</v>
      </c>
      <c r="R60" s="34">
        <f t="shared" si="5"/>
        <v>0.26753749999999998</v>
      </c>
      <c r="S60" s="34">
        <f t="shared" si="5"/>
        <v>0.26753749999999998</v>
      </c>
      <c r="T60" s="34">
        <f t="shared" si="5"/>
        <v>0.26753749999999998</v>
      </c>
      <c r="U60" s="34">
        <f t="shared" si="5"/>
        <v>0.26753749999999998</v>
      </c>
      <c r="V60" s="34">
        <f t="shared" si="5"/>
        <v>0.26753749999999998</v>
      </c>
      <c r="W60" s="34">
        <f t="shared" si="5"/>
        <v>0.26753749999999998</v>
      </c>
      <c r="X60" s="34">
        <f t="shared" si="5"/>
        <v>0.26753749999999998</v>
      </c>
      <c r="Y60" s="34">
        <f t="shared" si="5"/>
        <v>0.26753749999999998</v>
      </c>
      <c r="Z60" s="34">
        <f t="shared" si="5"/>
        <v>0.26753749999999998</v>
      </c>
      <c r="AA60" s="34">
        <f t="shared" si="5"/>
        <v>0.26753749999999998</v>
      </c>
      <c r="AB60" s="34">
        <f t="shared" si="5"/>
        <v>0.26753749999999998</v>
      </c>
      <c r="AC60" s="34">
        <f t="shared" si="5"/>
        <v>0.26753749999999998</v>
      </c>
      <c r="AD60" s="34">
        <f t="shared" si="5"/>
        <v>0.26753749999999998</v>
      </c>
      <c r="AE60" s="34">
        <f t="shared" si="5"/>
        <v>0.26753749999999998</v>
      </c>
      <c r="AF60" s="34">
        <f t="shared" si="5"/>
        <v>0.26753749999999998</v>
      </c>
      <c r="AG60" s="34">
        <f t="shared" si="5"/>
        <v>0.26753749999999998</v>
      </c>
      <c r="AH60" s="34">
        <f t="shared" si="5"/>
        <v>0.26753749999999998</v>
      </c>
      <c r="AI60" s="34">
        <f t="shared" si="5"/>
        <v>0.26753749999999998</v>
      </c>
      <c r="AJ60" s="34">
        <f t="shared" si="5"/>
        <v>0.26753749999999998</v>
      </c>
      <c r="AK60" s="34">
        <f t="shared" si="5"/>
        <v>0.26753749999999998</v>
      </c>
      <c r="AL60" s="34">
        <f t="shared" si="5"/>
        <v>0.26753749999999998</v>
      </c>
      <c r="AM60" s="34">
        <f t="shared" si="5"/>
        <v>0.26753749999999998</v>
      </c>
      <c r="AN60" s="34">
        <f t="shared" si="5"/>
        <v>0.26753749999999998</v>
      </c>
      <c r="AO60" s="34">
        <f t="shared" si="5"/>
        <v>0.26753749999999998</v>
      </c>
      <c r="AP60" s="34">
        <f t="shared" si="5"/>
        <v>0.26753749999999998</v>
      </c>
      <c r="AQ60" s="34">
        <f t="shared" si="5"/>
        <v>0.26753749999999998</v>
      </c>
      <c r="AR60" s="34">
        <f t="shared" si="5"/>
        <v>0.26753749999999998</v>
      </c>
      <c r="AS60" s="34">
        <f t="shared" si="5"/>
        <v>0.26753749999999998</v>
      </c>
      <c r="AT60" s="34">
        <f t="shared" si="5"/>
        <v>0.26753749999999998</v>
      </c>
      <c r="AU60" s="34">
        <f t="shared" si="5"/>
        <v>0.26753749999999998</v>
      </c>
      <c r="AV60" s="34">
        <f t="shared" si="5"/>
        <v>0.26753749999999998</v>
      </c>
      <c r="AW60" s="34">
        <f t="shared" si="5"/>
        <v>0.26753749999999998</v>
      </c>
      <c r="AX60" s="34">
        <f t="shared" si="5"/>
        <v>0.26753749999999998</v>
      </c>
      <c r="AY60" s="34">
        <f t="shared" si="5"/>
        <v>0.2250375</v>
      </c>
      <c r="AZ60" s="34">
        <f t="shared" si="5"/>
        <v>0.20025999999999999</v>
      </c>
      <c r="BA60" s="34">
        <f t="shared" si="5"/>
        <v>0.16638750000000002</v>
      </c>
      <c r="BB60" s="34">
        <f t="shared" si="5"/>
        <v>0.14722000000000002</v>
      </c>
      <c r="BC60" s="34">
        <f t="shared" si="5"/>
        <v>0.11092500000000002</v>
      </c>
      <c r="BD60" s="34">
        <f t="shared" si="5"/>
        <v>7.1400000000000019E-2</v>
      </c>
    </row>
    <row r="61" spans="1:56" ht="17.25" hidden="1" customHeight="1" outlineLevel="1" x14ac:dyDescent="0.35">
      <c r="A61" s="116"/>
      <c r="B61" s="9" t="s">
        <v>35</v>
      </c>
      <c r="C61" s="9" t="s">
        <v>62</v>
      </c>
      <c r="D61" s="9" t="s">
        <v>40</v>
      </c>
      <c r="E61" s="34">
        <v>0</v>
      </c>
      <c r="F61" s="34">
        <f>E62</f>
        <v>1.9124999999999999</v>
      </c>
      <c r="G61" s="34">
        <f t="shared" ref="G61:BD61" si="6">F62</f>
        <v>2.9849874999999999</v>
      </c>
      <c r="H61" s="34">
        <f t="shared" si="6"/>
        <v>4.4419725000000003</v>
      </c>
      <c r="I61" s="34">
        <f t="shared" si="6"/>
        <v>5.20336</v>
      </c>
      <c r="J61" s="34">
        <f t="shared" si="6"/>
        <v>6.7163174999999997</v>
      </c>
      <c r="K61" s="34">
        <f t="shared" si="6"/>
        <v>8.3383300000000009</v>
      </c>
      <c r="L61" s="34">
        <f t="shared" si="6"/>
        <v>9.7295675000000017</v>
      </c>
      <c r="M61" s="34">
        <f t="shared" si="6"/>
        <v>11.123780000000002</v>
      </c>
      <c r="N61" s="34">
        <f t="shared" si="6"/>
        <v>10.856242500000002</v>
      </c>
      <c r="O61" s="34">
        <f t="shared" si="6"/>
        <v>10.588705000000003</v>
      </c>
      <c r="P61" s="34">
        <f t="shared" si="6"/>
        <v>10.321167500000003</v>
      </c>
      <c r="Q61" s="34">
        <f t="shared" si="6"/>
        <v>10.053630000000004</v>
      </c>
      <c r="R61" s="34">
        <f t="shared" si="6"/>
        <v>9.7860925000000041</v>
      </c>
      <c r="S61" s="34">
        <f t="shared" si="6"/>
        <v>9.5185550000000045</v>
      </c>
      <c r="T61" s="34">
        <f t="shared" si="6"/>
        <v>9.251017500000005</v>
      </c>
      <c r="U61" s="34">
        <f t="shared" si="6"/>
        <v>8.9834800000000055</v>
      </c>
      <c r="V61" s="34">
        <f t="shared" si="6"/>
        <v>8.7159425000000059</v>
      </c>
      <c r="W61" s="34">
        <f t="shared" si="6"/>
        <v>8.4484050000000064</v>
      </c>
      <c r="X61" s="34">
        <f t="shared" si="6"/>
        <v>8.1808675000000068</v>
      </c>
      <c r="Y61" s="34">
        <f t="shared" si="6"/>
        <v>7.9133300000000073</v>
      </c>
      <c r="Z61" s="34">
        <f t="shared" si="6"/>
        <v>7.6457925000000078</v>
      </c>
      <c r="AA61" s="34">
        <f t="shared" si="6"/>
        <v>7.3782550000000082</v>
      </c>
      <c r="AB61" s="34">
        <f t="shared" si="6"/>
        <v>7.1107175000000087</v>
      </c>
      <c r="AC61" s="34">
        <f t="shared" si="6"/>
        <v>6.8431800000000091</v>
      </c>
      <c r="AD61" s="34">
        <f t="shared" si="6"/>
        <v>6.5756425000000096</v>
      </c>
      <c r="AE61" s="34">
        <f t="shared" si="6"/>
        <v>6.3081050000000101</v>
      </c>
      <c r="AF61" s="34">
        <f t="shared" si="6"/>
        <v>6.0405675000000105</v>
      </c>
      <c r="AG61" s="34">
        <f t="shared" si="6"/>
        <v>5.773030000000011</v>
      </c>
      <c r="AH61" s="34">
        <f t="shared" si="6"/>
        <v>5.5054925000000114</v>
      </c>
      <c r="AI61" s="34">
        <f t="shared" si="6"/>
        <v>5.2379550000000119</v>
      </c>
      <c r="AJ61" s="34">
        <f t="shared" si="6"/>
        <v>4.9704175000000124</v>
      </c>
      <c r="AK61" s="34">
        <f t="shared" si="6"/>
        <v>4.7028800000000128</v>
      </c>
      <c r="AL61" s="34">
        <f t="shared" si="6"/>
        <v>4.4353425000000133</v>
      </c>
      <c r="AM61" s="34">
        <f t="shared" si="6"/>
        <v>4.1678050000000137</v>
      </c>
      <c r="AN61" s="34">
        <f t="shared" si="6"/>
        <v>3.9002675000000138</v>
      </c>
      <c r="AO61" s="34">
        <f t="shared" si="6"/>
        <v>3.6327300000000138</v>
      </c>
      <c r="AP61" s="34">
        <f t="shared" si="6"/>
        <v>3.3651925000000138</v>
      </c>
      <c r="AQ61" s="34">
        <f t="shared" si="6"/>
        <v>3.0976550000000138</v>
      </c>
      <c r="AR61" s="34">
        <f t="shared" si="6"/>
        <v>2.8301175000000138</v>
      </c>
      <c r="AS61" s="34">
        <f t="shared" si="6"/>
        <v>2.5625800000000138</v>
      </c>
      <c r="AT61" s="34">
        <f t="shared" si="6"/>
        <v>2.2950425000000139</v>
      </c>
      <c r="AU61" s="34">
        <f t="shared" si="6"/>
        <v>2.0275050000000139</v>
      </c>
      <c r="AV61" s="34">
        <f t="shared" si="6"/>
        <v>1.7599675000000139</v>
      </c>
      <c r="AW61" s="34">
        <f t="shared" si="6"/>
        <v>1.4924300000000139</v>
      </c>
      <c r="AX61" s="34">
        <f t="shared" si="6"/>
        <v>1.2248925000000139</v>
      </c>
      <c r="AY61" s="34">
        <f t="shared" si="6"/>
        <v>0.95735500000001394</v>
      </c>
      <c r="AZ61" s="34">
        <f t="shared" si="6"/>
        <v>0.73231750000001394</v>
      </c>
      <c r="BA61" s="34">
        <f t="shared" si="6"/>
        <v>0.53205750000001395</v>
      </c>
      <c r="BB61" s="34">
        <f t="shared" si="6"/>
        <v>0.36567000000001393</v>
      </c>
      <c r="BC61" s="34">
        <f t="shared" si="6"/>
        <v>0.21845000000001391</v>
      </c>
      <c r="BD61" s="34">
        <f t="shared" si="6"/>
        <v>0.10752500000001389</v>
      </c>
    </row>
    <row r="62" spans="1:56" ht="16.5" hidden="1" customHeight="1" outlineLevel="1" x14ac:dyDescent="0.3">
      <c r="A62" s="116"/>
      <c r="B62" s="9" t="s">
        <v>34</v>
      </c>
      <c r="C62" s="9" t="s">
        <v>69</v>
      </c>
      <c r="D62" s="9" t="s">
        <v>40</v>
      </c>
      <c r="E62" s="34">
        <f t="shared" ref="E62:BD62" si="7">E28-E60+E61</f>
        <v>1.9124999999999999</v>
      </c>
      <c r="F62" s="34">
        <f t="shared" si="7"/>
        <v>2.9849874999999999</v>
      </c>
      <c r="G62" s="34">
        <f t="shared" si="7"/>
        <v>4.4419725000000003</v>
      </c>
      <c r="H62" s="34">
        <f t="shared" si="7"/>
        <v>5.20336</v>
      </c>
      <c r="I62" s="34">
        <f t="shared" si="7"/>
        <v>6.7163174999999997</v>
      </c>
      <c r="J62" s="34">
        <f t="shared" si="7"/>
        <v>8.3383300000000009</v>
      </c>
      <c r="K62" s="34">
        <f t="shared" si="7"/>
        <v>9.7295675000000017</v>
      </c>
      <c r="L62" s="34">
        <f t="shared" si="7"/>
        <v>11.123780000000002</v>
      </c>
      <c r="M62" s="34">
        <f t="shared" si="7"/>
        <v>10.856242500000002</v>
      </c>
      <c r="N62" s="34">
        <f t="shared" si="7"/>
        <v>10.588705000000003</v>
      </c>
      <c r="O62" s="34">
        <f t="shared" si="7"/>
        <v>10.321167500000003</v>
      </c>
      <c r="P62" s="34">
        <f t="shared" si="7"/>
        <v>10.053630000000004</v>
      </c>
      <c r="Q62" s="34">
        <f t="shared" si="7"/>
        <v>9.7860925000000041</v>
      </c>
      <c r="R62" s="34">
        <f t="shared" si="7"/>
        <v>9.5185550000000045</v>
      </c>
      <c r="S62" s="34">
        <f t="shared" si="7"/>
        <v>9.251017500000005</v>
      </c>
      <c r="T62" s="34">
        <f t="shared" si="7"/>
        <v>8.9834800000000055</v>
      </c>
      <c r="U62" s="34">
        <f t="shared" si="7"/>
        <v>8.7159425000000059</v>
      </c>
      <c r="V62" s="34">
        <f t="shared" si="7"/>
        <v>8.4484050000000064</v>
      </c>
      <c r="W62" s="34">
        <f t="shared" si="7"/>
        <v>8.1808675000000068</v>
      </c>
      <c r="X62" s="34">
        <f t="shared" si="7"/>
        <v>7.9133300000000073</v>
      </c>
      <c r="Y62" s="34">
        <f t="shared" si="7"/>
        <v>7.6457925000000078</v>
      </c>
      <c r="Z62" s="34">
        <f t="shared" si="7"/>
        <v>7.3782550000000082</v>
      </c>
      <c r="AA62" s="34">
        <f t="shared" si="7"/>
        <v>7.1107175000000087</v>
      </c>
      <c r="AB62" s="34">
        <f t="shared" si="7"/>
        <v>6.8431800000000091</v>
      </c>
      <c r="AC62" s="34">
        <f t="shared" si="7"/>
        <v>6.5756425000000096</v>
      </c>
      <c r="AD62" s="34">
        <f t="shared" si="7"/>
        <v>6.3081050000000101</v>
      </c>
      <c r="AE62" s="34">
        <f t="shared" si="7"/>
        <v>6.0405675000000105</v>
      </c>
      <c r="AF62" s="34">
        <f t="shared" si="7"/>
        <v>5.773030000000011</v>
      </c>
      <c r="AG62" s="34">
        <f t="shared" si="7"/>
        <v>5.5054925000000114</v>
      </c>
      <c r="AH62" s="34">
        <f t="shared" si="7"/>
        <v>5.2379550000000119</v>
      </c>
      <c r="AI62" s="34">
        <f t="shared" si="7"/>
        <v>4.9704175000000124</v>
      </c>
      <c r="AJ62" s="34">
        <f t="shared" si="7"/>
        <v>4.7028800000000128</v>
      </c>
      <c r="AK62" s="34">
        <f t="shared" si="7"/>
        <v>4.4353425000000133</v>
      </c>
      <c r="AL62" s="34">
        <f t="shared" si="7"/>
        <v>4.1678050000000137</v>
      </c>
      <c r="AM62" s="34">
        <f t="shared" si="7"/>
        <v>3.9002675000000138</v>
      </c>
      <c r="AN62" s="34">
        <f t="shared" si="7"/>
        <v>3.6327300000000138</v>
      </c>
      <c r="AO62" s="34">
        <f t="shared" si="7"/>
        <v>3.3651925000000138</v>
      </c>
      <c r="AP62" s="34">
        <f t="shared" si="7"/>
        <v>3.0976550000000138</v>
      </c>
      <c r="AQ62" s="34">
        <f t="shared" si="7"/>
        <v>2.8301175000000138</v>
      </c>
      <c r="AR62" s="34">
        <f t="shared" si="7"/>
        <v>2.5625800000000138</v>
      </c>
      <c r="AS62" s="34">
        <f t="shared" si="7"/>
        <v>2.2950425000000139</v>
      </c>
      <c r="AT62" s="34">
        <f t="shared" si="7"/>
        <v>2.0275050000000139</v>
      </c>
      <c r="AU62" s="34">
        <f t="shared" si="7"/>
        <v>1.7599675000000139</v>
      </c>
      <c r="AV62" s="34">
        <f t="shared" si="7"/>
        <v>1.4924300000000139</v>
      </c>
      <c r="AW62" s="34">
        <f t="shared" si="7"/>
        <v>1.2248925000000139</v>
      </c>
      <c r="AX62" s="34">
        <f t="shared" si="7"/>
        <v>0.95735500000001394</v>
      </c>
      <c r="AY62" s="34">
        <f t="shared" si="7"/>
        <v>0.73231750000001394</v>
      </c>
      <c r="AZ62" s="34">
        <f t="shared" si="7"/>
        <v>0.53205750000001395</v>
      </c>
      <c r="BA62" s="34">
        <f t="shared" si="7"/>
        <v>0.36567000000001393</v>
      </c>
      <c r="BB62" s="34">
        <f t="shared" si="7"/>
        <v>0.21845000000001391</v>
      </c>
      <c r="BC62" s="34">
        <f t="shared" si="7"/>
        <v>0.10752500000001389</v>
      </c>
      <c r="BD62" s="34">
        <f t="shared" si="7"/>
        <v>3.6125000000013868E-2</v>
      </c>
    </row>
    <row r="63" spans="1:56" ht="16.5" collapsed="1" x14ac:dyDescent="0.3">
      <c r="A63" s="116"/>
      <c r="B63" s="9" t="s">
        <v>8</v>
      </c>
      <c r="C63" s="11" t="s">
        <v>68</v>
      </c>
      <c r="D63" s="9" t="s">
        <v>40</v>
      </c>
      <c r="E63" s="34">
        <f>AVERAGE(E61:E62)*'Fixed data'!$C$3</f>
        <v>4.0927499999999992E-2</v>
      </c>
      <c r="F63" s="34">
        <f>AVERAGE(F61:F62)*'Fixed data'!$C$3</f>
        <v>0.10480623249999999</v>
      </c>
      <c r="G63" s="34">
        <f>AVERAGE(G61:G62)*'Fixed data'!$C$3</f>
        <v>0.158936944</v>
      </c>
      <c r="H63" s="34">
        <f>AVERAGE(H61:H62)*'Fixed data'!$C$3</f>
        <v>0.20641011549999999</v>
      </c>
      <c r="I63" s="34">
        <f>AVERAGE(I61:I62)*'Fixed data'!$C$3</f>
        <v>0.25508109849999994</v>
      </c>
      <c r="J63" s="34">
        <f>AVERAGE(J61:J62)*'Fixed data'!$C$3</f>
        <v>0.32216945650000001</v>
      </c>
      <c r="K63" s="34">
        <f>AVERAGE(K61:K62)*'Fixed data'!$C$3</f>
        <v>0.38665300650000001</v>
      </c>
      <c r="L63" s="34">
        <f>AVERAGE(L61:L62)*'Fixed data'!$C$3</f>
        <v>0.44626163650000011</v>
      </c>
      <c r="M63" s="34">
        <f>AVERAGE(M61:M62)*'Fixed data'!$C$3</f>
        <v>0.47037248150000005</v>
      </c>
      <c r="N63" s="34">
        <f>AVERAGE(N61:N62)*'Fixed data'!$C$3</f>
        <v>0.4589218765000001</v>
      </c>
      <c r="O63" s="34">
        <f>AVERAGE(O61:O62)*'Fixed data'!$C$3</f>
        <v>0.4474712715000001</v>
      </c>
      <c r="P63" s="34">
        <f>AVERAGE(P61:P62)*'Fixed data'!$C$3</f>
        <v>0.4360206665000001</v>
      </c>
      <c r="Q63" s="34">
        <f>AVERAGE(Q61:Q62)*'Fixed data'!$C$3</f>
        <v>0.42457006150000015</v>
      </c>
      <c r="R63" s="34">
        <f>AVERAGE(R61:R62)*'Fixed data'!$C$3</f>
        <v>0.41311945650000015</v>
      </c>
      <c r="S63" s="34">
        <f>AVERAGE(S61:S62)*'Fixed data'!$C$3</f>
        <v>0.4016688515000002</v>
      </c>
      <c r="T63" s="34">
        <f>AVERAGE(T61:T62)*'Fixed data'!$C$3</f>
        <v>0.3902182465000002</v>
      </c>
      <c r="U63" s="34">
        <f>AVERAGE(U61:U62)*'Fixed data'!$C$3</f>
        <v>0.3787676415000002</v>
      </c>
      <c r="V63" s="34">
        <f>AVERAGE(V61:V62)*'Fixed data'!$C$3</f>
        <v>0.36731703650000025</v>
      </c>
      <c r="W63" s="34">
        <f>AVERAGE(W61:W62)*'Fixed data'!$C$3</f>
        <v>0.35586643150000025</v>
      </c>
      <c r="X63" s="34">
        <f>AVERAGE(X61:X62)*'Fixed data'!$C$3</f>
        <v>0.3444158265000003</v>
      </c>
      <c r="Y63" s="34">
        <f>AVERAGE(Y61:Y62)*'Fixed data'!$C$3</f>
        <v>0.3329652215000003</v>
      </c>
      <c r="Z63" s="34">
        <f>AVERAGE(Z61:Z62)*'Fixed data'!$C$3</f>
        <v>0.32151461650000035</v>
      </c>
      <c r="AA63" s="34">
        <f>AVERAGE(AA61:AA62)*'Fixed data'!$C$3</f>
        <v>0.31006401150000035</v>
      </c>
      <c r="AB63" s="34">
        <f>AVERAGE(AB61:AB62)*'Fixed data'!$C$3</f>
        <v>0.29861340650000034</v>
      </c>
      <c r="AC63" s="34">
        <f>AVERAGE(AC61:AC62)*'Fixed data'!$C$3</f>
        <v>0.2871628015000004</v>
      </c>
      <c r="AD63" s="34">
        <f>AVERAGE(AD61:AD62)*'Fixed data'!$C$3</f>
        <v>0.27571219650000039</v>
      </c>
      <c r="AE63" s="34">
        <f>AVERAGE(AE61:AE62)*'Fixed data'!$C$3</f>
        <v>0.26426159150000045</v>
      </c>
      <c r="AF63" s="34">
        <f>AVERAGE(AF61:AF62)*'Fixed data'!$C$3</f>
        <v>0.25281098650000045</v>
      </c>
      <c r="AG63" s="34">
        <f>AVERAGE(AG61:AG62)*'Fixed data'!$C$3</f>
        <v>0.24136038150000047</v>
      </c>
      <c r="AH63" s="34">
        <f>AVERAGE(AH61:AH62)*'Fixed data'!$C$3</f>
        <v>0.2299097765000005</v>
      </c>
      <c r="AI63" s="34">
        <f>AVERAGE(AI61:AI62)*'Fixed data'!$C$3</f>
        <v>0.21845917150000052</v>
      </c>
      <c r="AJ63" s="34">
        <f>AVERAGE(AJ61:AJ62)*'Fixed data'!$C$3</f>
        <v>0.20700856650000052</v>
      </c>
      <c r="AK63" s="34">
        <f>AVERAGE(AK61:AK62)*'Fixed data'!$C$3</f>
        <v>0.19555796150000054</v>
      </c>
      <c r="AL63" s="34">
        <f>AVERAGE(AL61:AL62)*'Fixed data'!$C$3</f>
        <v>0.18410735650000057</v>
      </c>
      <c r="AM63" s="34">
        <f>AVERAGE(AM61:AM62)*'Fixed data'!$C$3</f>
        <v>0.17265675150000059</v>
      </c>
      <c r="AN63" s="34">
        <f>AVERAGE(AN61:AN62)*'Fixed data'!$C$3</f>
        <v>0.16120614650000056</v>
      </c>
      <c r="AO63" s="34">
        <f>AVERAGE(AO61:AO62)*'Fixed data'!$C$3</f>
        <v>0.14975554150000059</v>
      </c>
      <c r="AP63" s="34">
        <f>AVERAGE(AP61:AP62)*'Fixed data'!$C$3</f>
        <v>0.13830493650000059</v>
      </c>
      <c r="AQ63" s="34">
        <f>AVERAGE(AQ61:AQ62)*'Fixed data'!$C$3</f>
        <v>0.12685433150000058</v>
      </c>
      <c r="AR63" s="34">
        <f>AVERAGE(AR61:AR62)*'Fixed data'!$C$3</f>
        <v>0.11540372650000058</v>
      </c>
      <c r="AS63" s="34">
        <f>AVERAGE(AS61:AS62)*'Fixed data'!$C$3</f>
        <v>0.10395312150000059</v>
      </c>
      <c r="AT63" s="34">
        <f>AVERAGE(AT61:AT62)*'Fixed data'!$C$3</f>
        <v>9.2502516500000576E-2</v>
      </c>
      <c r="AU63" s="34">
        <f>AVERAGE(AU61:AU62)*'Fixed data'!$C$3</f>
        <v>8.1051911500000587E-2</v>
      </c>
      <c r="AV63" s="34">
        <f>AVERAGE(AV61:AV62)*'Fixed data'!$C$3</f>
        <v>6.9601306500000598E-2</v>
      </c>
      <c r="AW63" s="34">
        <f>AVERAGE(AW61:AW62)*'Fixed data'!$C$3</f>
        <v>5.8150701500000596E-2</v>
      </c>
      <c r="AX63" s="34">
        <f>AVERAGE(AX61:AX62)*'Fixed data'!$C$3</f>
        <v>4.6700096500000593E-2</v>
      </c>
      <c r="AY63" s="34">
        <f>AVERAGE(AY61:AY62)*'Fixed data'!$C$3</f>
        <v>3.6158991500000598E-2</v>
      </c>
      <c r="AZ63" s="34">
        <f>AVERAGE(AZ61:AZ62)*'Fixed data'!$C$3</f>
        <v>2.7057625000000592E-2</v>
      </c>
      <c r="BA63" s="34">
        <f>AVERAGE(BA61:BA62)*'Fixed data'!$C$3</f>
        <v>1.9211368500000596E-2</v>
      </c>
      <c r="BB63" s="34">
        <f>AVERAGE(BB61:BB62)*'Fixed data'!$C$3</f>
        <v>1.2500168000000596E-2</v>
      </c>
      <c r="BC63" s="34">
        <f>AVERAGE(BC61:BC62)*'Fixed data'!$C$3</f>
        <v>6.9758650000005936E-3</v>
      </c>
      <c r="BD63" s="34">
        <f>AVERAGE(BD61:BD62)*'Fixed data'!$C$3</f>
        <v>3.0741100000005938E-3</v>
      </c>
    </row>
    <row r="64" spans="1:56" ht="15.75" thickBot="1" x14ac:dyDescent="0.35">
      <c r="A64" s="115"/>
      <c r="B64" s="12" t="s">
        <v>96</v>
      </c>
      <c r="C64" s="12" t="s">
        <v>45</v>
      </c>
      <c r="D64" s="12" t="s">
        <v>40</v>
      </c>
      <c r="E64" s="53">
        <f t="shared" ref="E64:BD64" si="8">E29+E60+E63</f>
        <v>0.37842750000000014</v>
      </c>
      <c r="F64" s="53">
        <f t="shared" si="8"/>
        <v>0.34406873249999992</v>
      </c>
      <c r="G64" s="53">
        <f t="shared" si="8"/>
        <v>0.49520194399999995</v>
      </c>
      <c r="H64" s="53">
        <f t="shared" si="8"/>
        <v>0.45977261549999993</v>
      </c>
      <c r="I64" s="53">
        <f t="shared" si="8"/>
        <v>0.66362359849999986</v>
      </c>
      <c r="J64" s="53">
        <f t="shared" si="8"/>
        <v>0.79265695650000012</v>
      </c>
      <c r="K64" s="53">
        <f t="shared" si="8"/>
        <v>0.86291550649999993</v>
      </c>
      <c r="L64" s="53">
        <f t="shared" si="8"/>
        <v>0.96454913650000007</v>
      </c>
      <c r="M64" s="53">
        <f t="shared" si="8"/>
        <v>0.73790998150000009</v>
      </c>
      <c r="N64" s="53">
        <f t="shared" si="8"/>
        <v>0.72645937650000003</v>
      </c>
      <c r="O64" s="53">
        <f t="shared" si="8"/>
        <v>0.71500877150000008</v>
      </c>
      <c r="P64" s="53">
        <f t="shared" si="8"/>
        <v>0.70355816650000014</v>
      </c>
      <c r="Q64" s="53">
        <f t="shared" si="8"/>
        <v>0.69210756150000008</v>
      </c>
      <c r="R64" s="53">
        <f t="shared" si="8"/>
        <v>0.68065695650000013</v>
      </c>
      <c r="S64" s="53">
        <f t="shared" si="8"/>
        <v>0.66920635150000018</v>
      </c>
      <c r="T64" s="53">
        <f t="shared" si="8"/>
        <v>0.65775574650000013</v>
      </c>
      <c r="U64" s="53">
        <f t="shared" si="8"/>
        <v>0.64630514150000018</v>
      </c>
      <c r="V64" s="53">
        <f t="shared" si="8"/>
        <v>0.63485453650000023</v>
      </c>
      <c r="W64" s="53">
        <f t="shared" si="8"/>
        <v>0.62340393150000017</v>
      </c>
      <c r="X64" s="53">
        <f t="shared" si="8"/>
        <v>0.61195332650000034</v>
      </c>
      <c r="Y64" s="53">
        <f t="shared" si="8"/>
        <v>0.60050272150000028</v>
      </c>
      <c r="Z64" s="53">
        <f t="shared" si="8"/>
        <v>0.58905211650000033</v>
      </c>
      <c r="AA64" s="53">
        <f t="shared" si="8"/>
        <v>0.57760151150000039</v>
      </c>
      <c r="AB64" s="53">
        <f t="shared" si="8"/>
        <v>0.56615090650000033</v>
      </c>
      <c r="AC64" s="53">
        <f t="shared" si="8"/>
        <v>0.55470030150000038</v>
      </c>
      <c r="AD64" s="53">
        <f t="shared" si="8"/>
        <v>0.54324969650000043</v>
      </c>
      <c r="AE64" s="53">
        <f t="shared" si="8"/>
        <v>0.53179909150000038</v>
      </c>
      <c r="AF64" s="53">
        <f t="shared" si="8"/>
        <v>0.52034848650000043</v>
      </c>
      <c r="AG64" s="53">
        <f t="shared" si="8"/>
        <v>0.50889788150000048</v>
      </c>
      <c r="AH64" s="53">
        <f t="shared" si="8"/>
        <v>0.49744727650000048</v>
      </c>
      <c r="AI64" s="53">
        <f t="shared" si="8"/>
        <v>0.48599667150000048</v>
      </c>
      <c r="AJ64" s="53">
        <f t="shared" si="8"/>
        <v>0.47454606650000053</v>
      </c>
      <c r="AK64" s="53">
        <f t="shared" si="8"/>
        <v>0.46309546150000053</v>
      </c>
      <c r="AL64" s="53">
        <f t="shared" si="8"/>
        <v>0.45164485650000052</v>
      </c>
      <c r="AM64" s="53">
        <f t="shared" si="8"/>
        <v>0.44019425150000058</v>
      </c>
      <c r="AN64" s="53">
        <f t="shared" si="8"/>
        <v>0.42874364650000052</v>
      </c>
      <c r="AO64" s="53">
        <f t="shared" si="8"/>
        <v>0.41729304150000057</v>
      </c>
      <c r="AP64" s="53">
        <f t="shared" si="8"/>
        <v>0.40584243650000057</v>
      </c>
      <c r="AQ64" s="53">
        <f t="shared" si="8"/>
        <v>0.39439183150000057</v>
      </c>
      <c r="AR64" s="53">
        <f t="shared" si="8"/>
        <v>0.38294122650000056</v>
      </c>
      <c r="AS64" s="53">
        <f t="shared" si="8"/>
        <v>0.37149062150000056</v>
      </c>
      <c r="AT64" s="53">
        <f t="shared" si="8"/>
        <v>0.36004001650000056</v>
      </c>
      <c r="AU64" s="53">
        <f t="shared" si="8"/>
        <v>0.34858941150000056</v>
      </c>
      <c r="AV64" s="53">
        <f t="shared" si="8"/>
        <v>0.33713880650000061</v>
      </c>
      <c r="AW64" s="53">
        <f t="shared" si="8"/>
        <v>0.32568820150000055</v>
      </c>
      <c r="AX64" s="53">
        <f t="shared" si="8"/>
        <v>0.3142375965000006</v>
      </c>
      <c r="AY64" s="53">
        <f t="shared" si="8"/>
        <v>0.26119649150000057</v>
      </c>
      <c r="AZ64" s="53">
        <f t="shared" si="8"/>
        <v>0.22731762500000058</v>
      </c>
      <c r="BA64" s="53">
        <f t="shared" si="8"/>
        <v>0.18559886850000062</v>
      </c>
      <c r="BB64" s="53">
        <f t="shared" si="8"/>
        <v>0.15972016800000061</v>
      </c>
      <c r="BC64" s="53">
        <f t="shared" si="8"/>
        <v>0.11790086500000062</v>
      </c>
      <c r="BD64" s="53">
        <f t="shared" si="8"/>
        <v>7.4474110000000607E-2</v>
      </c>
    </row>
    <row r="65" spans="1:56" ht="12.75" customHeight="1" x14ac:dyDescent="0.3">
      <c r="A65" s="175" t="s">
        <v>231</v>
      </c>
      <c r="B65" s="9" t="s">
        <v>36</v>
      </c>
      <c r="D65" s="4" t="s">
        <v>40</v>
      </c>
      <c r="E65" s="34">
        <f>'Fixed data'!$G$6*E86/1000000</f>
        <v>0</v>
      </c>
      <c r="F65" s="34">
        <f>'Fixed data'!$G$6*F86/1000000</f>
        <v>0</v>
      </c>
      <c r="G65" s="34">
        <f>'Fixed data'!$G$6*G86/1000000</f>
        <v>0</v>
      </c>
      <c r="H65" s="34">
        <f>'Fixed data'!$G$6*H86/1000000</f>
        <v>0</v>
      </c>
      <c r="I65" s="34">
        <f>'Fixed data'!$G$6*I86/1000000</f>
        <v>0</v>
      </c>
      <c r="J65" s="34">
        <f>'Fixed data'!$G$6*J86/1000000</f>
        <v>0</v>
      </c>
      <c r="K65" s="34">
        <f>'Fixed data'!$G$6*K86/1000000</f>
        <v>0</v>
      </c>
      <c r="L65" s="34">
        <f>'Fixed data'!$G$6*L86/1000000</f>
        <v>0</v>
      </c>
      <c r="M65" s="34">
        <f>'Fixed data'!$G$6*M86/1000000</f>
        <v>0</v>
      </c>
      <c r="N65" s="34">
        <f>'Fixed data'!$G$6*N86/1000000</f>
        <v>0</v>
      </c>
      <c r="O65" s="34">
        <f>'Fixed data'!$G$6*O86/1000000</f>
        <v>0</v>
      </c>
      <c r="P65" s="34">
        <f>'Fixed data'!$G$6*P86/1000000</f>
        <v>0</v>
      </c>
      <c r="Q65" s="34">
        <f>'Fixed data'!$G$6*Q86/1000000</f>
        <v>0</v>
      </c>
      <c r="R65" s="34">
        <f>'Fixed data'!$G$6*R86/1000000</f>
        <v>0</v>
      </c>
      <c r="S65" s="34">
        <f>'Fixed data'!$G$6*S86/1000000</f>
        <v>0</v>
      </c>
      <c r="T65" s="34">
        <f>'Fixed data'!$G$6*T86/1000000</f>
        <v>0</v>
      </c>
      <c r="U65" s="34">
        <f>'Fixed data'!$G$6*U86/1000000</f>
        <v>0</v>
      </c>
      <c r="V65" s="34">
        <f>'Fixed data'!$G$6*V86/1000000</f>
        <v>0</v>
      </c>
      <c r="W65" s="34">
        <f>'Fixed data'!$G$6*W86/1000000</f>
        <v>0</v>
      </c>
      <c r="X65" s="34">
        <f>'Fixed data'!$G$6*X86/1000000</f>
        <v>0</v>
      </c>
      <c r="Y65" s="34">
        <f>'Fixed data'!$G$6*Y86/1000000</f>
        <v>0</v>
      </c>
      <c r="Z65" s="34">
        <f>'Fixed data'!$G$6*Z86/1000000</f>
        <v>0</v>
      </c>
      <c r="AA65" s="34">
        <f>'Fixed data'!$G$6*AA86/1000000</f>
        <v>0</v>
      </c>
      <c r="AB65" s="34">
        <f>'Fixed data'!$G$6*AB86/1000000</f>
        <v>0</v>
      </c>
      <c r="AC65" s="34">
        <f>'Fixed data'!$G$6*AC86/1000000</f>
        <v>0</v>
      </c>
      <c r="AD65" s="34">
        <f>'Fixed data'!$G$6*AD86/1000000</f>
        <v>0</v>
      </c>
      <c r="AE65" s="34">
        <f>'Fixed data'!$G$6*AE86/1000000</f>
        <v>0</v>
      </c>
      <c r="AF65" s="34">
        <f>'Fixed data'!$G$6*AF86/1000000</f>
        <v>0</v>
      </c>
      <c r="AG65" s="34">
        <f>'Fixed data'!$G$6*AG86/1000000</f>
        <v>0</v>
      </c>
      <c r="AH65" s="34">
        <f>'Fixed data'!$G$6*AH86/1000000</f>
        <v>0</v>
      </c>
      <c r="AI65" s="34">
        <f>'Fixed data'!$G$6*AI86/1000000</f>
        <v>0</v>
      </c>
      <c r="AJ65" s="34">
        <f>'Fixed data'!$G$6*AJ86/1000000</f>
        <v>0</v>
      </c>
      <c r="AK65" s="34">
        <f>'Fixed data'!$G$6*AK86/1000000</f>
        <v>0</v>
      </c>
      <c r="AL65" s="34">
        <f>'Fixed data'!$G$6*AL86/1000000</f>
        <v>0</v>
      </c>
      <c r="AM65" s="34">
        <f>'Fixed data'!$G$6*AM86/1000000</f>
        <v>0</v>
      </c>
      <c r="AN65" s="34">
        <f>'Fixed data'!$G$6*AN86/1000000</f>
        <v>0</v>
      </c>
      <c r="AO65" s="34">
        <f>'Fixed data'!$G$6*AO86/1000000</f>
        <v>0</v>
      </c>
      <c r="AP65" s="34">
        <f>'Fixed data'!$G$6*AP86/1000000</f>
        <v>0</v>
      </c>
      <c r="AQ65" s="34">
        <f>'Fixed data'!$G$6*AQ86/1000000</f>
        <v>0</v>
      </c>
      <c r="AR65" s="34">
        <f>'Fixed data'!$G$6*AR86/1000000</f>
        <v>0</v>
      </c>
      <c r="AS65" s="34">
        <f>'Fixed data'!$G$6*AS86/1000000</f>
        <v>0</v>
      </c>
      <c r="AT65" s="34">
        <f>'Fixed data'!$G$6*AT86/1000000</f>
        <v>0</v>
      </c>
      <c r="AU65" s="34">
        <f>'Fixed data'!$G$6*AU86/1000000</f>
        <v>0</v>
      </c>
      <c r="AV65" s="34">
        <f>'Fixed data'!$G$6*AV86/1000000</f>
        <v>0</v>
      </c>
      <c r="AW65" s="34">
        <f>'Fixed data'!$G$6*AW86/1000000</f>
        <v>0</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x14ac:dyDescent="0.3">
      <c r="A66" s="176"/>
      <c r="B66" s="9" t="s">
        <v>203</v>
      </c>
      <c r="D66" s="4" t="s">
        <v>40</v>
      </c>
      <c r="E66" s="34">
        <f>E87*'Fixed data'!H$5/1000000</f>
        <v>0</v>
      </c>
      <c r="F66" s="34">
        <f>F87*'Fixed data'!I$5/1000000</f>
        <v>0</v>
      </c>
      <c r="G66" s="34">
        <f>G87*'Fixed data'!J$5/1000000</f>
        <v>0</v>
      </c>
      <c r="H66" s="34">
        <f>H87*'Fixed data'!K$5/1000000</f>
        <v>0</v>
      </c>
      <c r="I66" s="34">
        <f>I87*'Fixed data'!L$5/1000000</f>
        <v>0</v>
      </c>
      <c r="J66" s="34">
        <f>J87*'Fixed data'!M$5/1000000</f>
        <v>0</v>
      </c>
      <c r="K66" s="34">
        <f>K87*'Fixed data'!N$5/1000000</f>
        <v>0</v>
      </c>
      <c r="L66" s="34">
        <f>L87*'Fixed data'!O$5/1000000</f>
        <v>0</v>
      </c>
      <c r="M66" s="34">
        <f>M87*'Fixed data'!P$5/1000000</f>
        <v>0</v>
      </c>
      <c r="N66" s="34">
        <f>N87*'Fixed data'!Q$5/1000000</f>
        <v>0</v>
      </c>
      <c r="O66" s="34">
        <f>O87*'Fixed data'!R$5/1000000</f>
        <v>0</v>
      </c>
      <c r="P66" s="34">
        <f>P87*'Fixed data'!S$5/1000000</f>
        <v>0</v>
      </c>
      <c r="Q66" s="34">
        <f>Q87*'Fixed data'!T$5/1000000</f>
        <v>0</v>
      </c>
      <c r="R66" s="34">
        <f>R87*'Fixed data'!U$5/1000000</f>
        <v>0</v>
      </c>
      <c r="S66" s="34">
        <f>S87*'Fixed data'!V$5/1000000</f>
        <v>0</v>
      </c>
      <c r="T66" s="34">
        <f>T87*'Fixed data'!W$5/1000000</f>
        <v>0</v>
      </c>
      <c r="U66" s="34">
        <f>U87*'Fixed data'!X$5/1000000</f>
        <v>0</v>
      </c>
      <c r="V66" s="34">
        <f>V87*'Fixed data'!Y$5/1000000</f>
        <v>0</v>
      </c>
      <c r="W66" s="34">
        <f>W87*'Fixed data'!Z$5/1000000</f>
        <v>0</v>
      </c>
      <c r="X66" s="34">
        <f>X87*'Fixed data'!AA$5/1000000</f>
        <v>0</v>
      </c>
      <c r="Y66" s="34">
        <f>Y87*'Fixed data'!AB$5/1000000</f>
        <v>0</v>
      </c>
      <c r="Z66" s="34">
        <f>Z87*'Fixed data'!AC$5/1000000</f>
        <v>0</v>
      </c>
      <c r="AA66" s="34">
        <f>AA87*'Fixed data'!AD$5/1000000</f>
        <v>0</v>
      </c>
      <c r="AB66" s="34">
        <f>AB87*'Fixed data'!AE$5/1000000</f>
        <v>0</v>
      </c>
      <c r="AC66" s="34">
        <f>AC87*'Fixed data'!AF$5/1000000</f>
        <v>0</v>
      </c>
      <c r="AD66" s="34">
        <f>AD87*'Fixed data'!AG$5/1000000</f>
        <v>0</v>
      </c>
      <c r="AE66" s="34">
        <f>AE87*'Fixed data'!AH$5/1000000</f>
        <v>0</v>
      </c>
      <c r="AF66" s="34">
        <f>AF87*'Fixed data'!AI$5/1000000</f>
        <v>0</v>
      </c>
      <c r="AG66" s="34">
        <f>AG87*'Fixed data'!AJ$5/1000000</f>
        <v>0</v>
      </c>
      <c r="AH66" s="34">
        <f>AH87*'Fixed data'!AK$5/1000000</f>
        <v>0</v>
      </c>
      <c r="AI66" s="34">
        <f>AI87*'Fixed data'!AL$5/1000000</f>
        <v>0</v>
      </c>
      <c r="AJ66" s="34">
        <f>AJ87*'Fixed data'!AM$5/1000000</f>
        <v>0</v>
      </c>
      <c r="AK66" s="34">
        <f>AK87*'Fixed data'!AN$5/1000000</f>
        <v>0</v>
      </c>
      <c r="AL66" s="34">
        <f>AL87*'Fixed data'!AO$5/1000000</f>
        <v>0</v>
      </c>
      <c r="AM66" s="34">
        <f>AM87*'Fixed data'!AP$5/1000000</f>
        <v>0</v>
      </c>
      <c r="AN66" s="34">
        <f>AN87*'Fixed data'!AQ$5/1000000</f>
        <v>0</v>
      </c>
      <c r="AO66" s="34">
        <f>AO87*'Fixed data'!AR$5/1000000</f>
        <v>0</v>
      </c>
      <c r="AP66" s="34">
        <f>AP87*'Fixed data'!AS$5/1000000</f>
        <v>0</v>
      </c>
      <c r="AQ66" s="34">
        <f>AQ87*'Fixed data'!AT$5/1000000</f>
        <v>0</v>
      </c>
      <c r="AR66" s="34">
        <f>AR87*'Fixed data'!AU$5/1000000</f>
        <v>0</v>
      </c>
      <c r="AS66" s="34">
        <f>AS87*'Fixed data'!AV$5/1000000</f>
        <v>0</v>
      </c>
      <c r="AT66" s="34">
        <f>AT87*'Fixed data'!AW$5/1000000</f>
        <v>0</v>
      </c>
      <c r="AU66" s="34">
        <f>AU87*'Fixed data'!AX$5/1000000</f>
        <v>0</v>
      </c>
      <c r="AV66" s="34">
        <f>AV87*'Fixed data'!AY$5/1000000</f>
        <v>0</v>
      </c>
      <c r="AW66" s="34">
        <f>AW87*'Fixed data'!AZ$5/1000000</f>
        <v>0</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x14ac:dyDescent="0.3">
      <c r="A67" s="176"/>
      <c r="B67" s="9" t="s">
        <v>299</v>
      </c>
      <c r="C67" s="11"/>
      <c r="D67" s="11" t="s">
        <v>40</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76"/>
      <c r="B68" s="9" t="s">
        <v>300</v>
      </c>
      <c r="C68" s="9"/>
      <c r="D68" s="9" t="s">
        <v>40</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76"/>
      <c r="B69" s="4" t="s">
        <v>204</v>
      </c>
      <c r="D69" s="9" t="s">
        <v>40</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x14ac:dyDescent="0.3">
      <c r="A70" s="176"/>
      <c r="B70" s="9" t="s">
        <v>70</v>
      </c>
      <c r="C70" s="9"/>
      <c r="D70" s="4" t="s">
        <v>40</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x14ac:dyDescent="0.3">
      <c r="A71" s="176"/>
      <c r="B71" s="9" t="s">
        <v>71</v>
      </c>
      <c r="C71" s="9"/>
      <c r="D71" s="4" t="s">
        <v>40</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x14ac:dyDescent="0.3">
      <c r="A72" s="176"/>
      <c r="B72" s="4" t="s">
        <v>85</v>
      </c>
      <c r="D72" s="9" t="s">
        <v>40</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x14ac:dyDescent="0.3">
      <c r="A73" s="176"/>
      <c r="B73" s="9" t="s">
        <v>37</v>
      </c>
      <c r="C73" s="9"/>
      <c r="D73" s="9" t="s">
        <v>40</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x14ac:dyDescent="0.3">
      <c r="A74" s="176"/>
      <c r="B74" s="9" t="s">
        <v>38</v>
      </c>
      <c r="C74" s="9"/>
      <c r="D74" s="9" t="s">
        <v>40</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x14ac:dyDescent="0.3">
      <c r="A75" s="176"/>
      <c r="B75" s="9" t="s">
        <v>212</v>
      </c>
      <c r="C75" s="9"/>
      <c r="D75" s="9" t="s">
        <v>40</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x14ac:dyDescent="0.35">
      <c r="A76" s="177"/>
      <c r="B76" s="13" t="s">
        <v>102</v>
      </c>
      <c r="C76" s="13"/>
      <c r="D76" s="13" t="s">
        <v>40</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40</v>
      </c>
      <c r="E77" s="54">
        <f>IF('Fixed data'!$G$19=FALSE,E64+E76,E64)</f>
        <v>0.37842750000000014</v>
      </c>
      <c r="F77" s="54">
        <f>IF('Fixed data'!$G$19=FALSE,F64+F76,F64)</f>
        <v>0.34406873249999992</v>
      </c>
      <c r="G77" s="54">
        <f>IF('Fixed data'!$G$19=FALSE,G64+G76,G64)</f>
        <v>0.49520194399999995</v>
      </c>
      <c r="H77" s="54">
        <f>IF('Fixed data'!$G$19=FALSE,H64+H76,H64)</f>
        <v>0.45977261549999993</v>
      </c>
      <c r="I77" s="54">
        <f>IF('Fixed data'!$G$19=FALSE,I64+I76,I64)</f>
        <v>0.66362359849999986</v>
      </c>
      <c r="J77" s="54">
        <f>IF('Fixed data'!$G$19=FALSE,J64+J76,J64)</f>
        <v>0.79265695650000012</v>
      </c>
      <c r="K77" s="54">
        <f>IF('Fixed data'!$G$19=FALSE,K64+K76,K64)</f>
        <v>0.86291550649999993</v>
      </c>
      <c r="L77" s="54">
        <f>IF('Fixed data'!$G$19=FALSE,L64+L76,L64)</f>
        <v>0.96454913650000007</v>
      </c>
      <c r="M77" s="54">
        <f>IF('Fixed data'!$G$19=FALSE,M64+M76,M64)</f>
        <v>0.73790998150000009</v>
      </c>
      <c r="N77" s="54">
        <f>IF('Fixed data'!$G$19=FALSE,N64+N76,N64)</f>
        <v>0.72645937650000003</v>
      </c>
      <c r="O77" s="54">
        <f>IF('Fixed data'!$G$19=FALSE,O64+O76,O64)</f>
        <v>0.71500877150000008</v>
      </c>
      <c r="P77" s="54">
        <f>IF('Fixed data'!$G$19=FALSE,P64+P76,P64)</f>
        <v>0.70355816650000014</v>
      </c>
      <c r="Q77" s="54">
        <f>IF('Fixed data'!$G$19=FALSE,Q64+Q76,Q64)</f>
        <v>0.69210756150000008</v>
      </c>
      <c r="R77" s="54">
        <f>IF('Fixed data'!$G$19=FALSE,R64+R76,R64)</f>
        <v>0.68065695650000013</v>
      </c>
      <c r="S77" s="54">
        <f>IF('Fixed data'!$G$19=FALSE,S64+S76,S64)</f>
        <v>0.66920635150000018</v>
      </c>
      <c r="T77" s="54">
        <f>IF('Fixed data'!$G$19=FALSE,T64+T76,T64)</f>
        <v>0.65775574650000013</v>
      </c>
      <c r="U77" s="54">
        <f>IF('Fixed data'!$G$19=FALSE,U64+U76,U64)</f>
        <v>0.64630514150000018</v>
      </c>
      <c r="V77" s="54">
        <f>IF('Fixed data'!$G$19=FALSE,V64+V76,V64)</f>
        <v>0.63485453650000023</v>
      </c>
      <c r="W77" s="54">
        <f>IF('Fixed data'!$G$19=FALSE,W64+W76,W64)</f>
        <v>0.62340393150000017</v>
      </c>
      <c r="X77" s="54">
        <f>IF('Fixed data'!$G$19=FALSE,X64+X76,X64)</f>
        <v>0.61195332650000034</v>
      </c>
      <c r="Y77" s="54">
        <f>IF('Fixed data'!$G$19=FALSE,Y64+Y76,Y64)</f>
        <v>0.60050272150000028</v>
      </c>
      <c r="Z77" s="54">
        <f>IF('Fixed data'!$G$19=FALSE,Z64+Z76,Z64)</f>
        <v>0.58905211650000033</v>
      </c>
      <c r="AA77" s="54">
        <f>IF('Fixed data'!$G$19=FALSE,AA64+AA76,AA64)</f>
        <v>0.57760151150000039</v>
      </c>
      <c r="AB77" s="54">
        <f>IF('Fixed data'!$G$19=FALSE,AB64+AB76,AB64)</f>
        <v>0.56615090650000033</v>
      </c>
      <c r="AC77" s="54">
        <f>IF('Fixed data'!$G$19=FALSE,AC64+AC76,AC64)</f>
        <v>0.55470030150000038</v>
      </c>
      <c r="AD77" s="54">
        <f>IF('Fixed data'!$G$19=FALSE,AD64+AD76,AD64)</f>
        <v>0.54324969650000043</v>
      </c>
      <c r="AE77" s="54">
        <f>IF('Fixed data'!$G$19=FALSE,AE64+AE76,AE64)</f>
        <v>0.53179909150000038</v>
      </c>
      <c r="AF77" s="54">
        <f>IF('Fixed data'!$G$19=FALSE,AF64+AF76,AF64)</f>
        <v>0.52034848650000043</v>
      </c>
      <c r="AG77" s="54">
        <f>IF('Fixed data'!$G$19=FALSE,AG64+AG76,AG64)</f>
        <v>0.50889788150000048</v>
      </c>
      <c r="AH77" s="54">
        <f>IF('Fixed data'!$G$19=FALSE,AH64+AH76,AH64)</f>
        <v>0.49744727650000048</v>
      </c>
      <c r="AI77" s="54">
        <f>IF('Fixed data'!$G$19=FALSE,AI64+AI76,AI64)</f>
        <v>0.48599667150000048</v>
      </c>
      <c r="AJ77" s="54">
        <f>IF('Fixed data'!$G$19=FALSE,AJ64+AJ76,AJ64)</f>
        <v>0.47454606650000053</v>
      </c>
      <c r="AK77" s="54">
        <f>IF('Fixed data'!$G$19=FALSE,AK64+AK76,AK64)</f>
        <v>0.46309546150000053</v>
      </c>
      <c r="AL77" s="54">
        <f>IF('Fixed data'!$G$19=FALSE,AL64+AL76,AL64)</f>
        <v>0.45164485650000052</v>
      </c>
      <c r="AM77" s="54">
        <f>IF('Fixed data'!$G$19=FALSE,AM64+AM76,AM64)</f>
        <v>0.44019425150000058</v>
      </c>
      <c r="AN77" s="54">
        <f>IF('Fixed data'!$G$19=FALSE,AN64+AN76,AN64)</f>
        <v>0.42874364650000052</v>
      </c>
      <c r="AO77" s="54">
        <f>IF('Fixed data'!$G$19=FALSE,AO64+AO76,AO64)</f>
        <v>0.41729304150000057</v>
      </c>
      <c r="AP77" s="54">
        <f>IF('Fixed data'!$G$19=FALSE,AP64+AP76,AP64)</f>
        <v>0.40584243650000057</v>
      </c>
      <c r="AQ77" s="54">
        <f>IF('Fixed data'!$G$19=FALSE,AQ64+AQ76,AQ64)</f>
        <v>0.39439183150000057</v>
      </c>
      <c r="AR77" s="54">
        <f>IF('Fixed data'!$G$19=FALSE,AR64+AR76,AR64)</f>
        <v>0.38294122650000056</v>
      </c>
      <c r="AS77" s="54">
        <f>IF('Fixed data'!$G$19=FALSE,AS64+AS76,AS64)</f>
        <v>0.37149062150000056</v>
      </c>
      <c r="AT77" s="54">
        <f>IF('Fixed data'!$G$19=FALSE,AT64+AT76,AT64)</f>
        <v>0.36004001650000056</v>
      </c>
      <c r="AU77" s="54">
        <f>IF('Fixed data'!$G$19=FALSE,AU64+AU76,AU64)</f>
        <v>0.34858941150000056</v>
      </c>
      <c r="AV77" s="54">
        <f>IF('Fixed data'!$G$19=FALSE,AV64+AV76,AV64)</f>
        <v>0.33713880650000061</v>
      </c>
      <c r="AW77" s="54">
        <f>IF('Fixed data'!$G$19=FALSE,AW64+AW76,AW64)</f>
        <v>0.32568820150000055</v>
      </c>
      <c r="AX77" s="54">
        <f>IF('Fixed data'!$G$19=FALSE,AX64+AX76,AX64)</f>
        <v>0.3142375965000006</v>
      </c>
      <c r="AY77" s="54">
        <f>IF('Fixed data'!$G$19=FALSE,AY64+AY76,AY64)</f>
        <v>0.26119649150000057</v>
      </c>
      <c r="AZ77" s="54">
        <f>IF('Fixed data'!$G$19=FALSE,AZ64+AZ76,AZ64)</f>
        <v>0.22731762500000058</v>
      </c>
      <c r="BA77" s="54">
        <f>IF('Fixed data'!$G$19=FALSE,BA64+BA76,BA64)</f>
        <v>0.18559886850000062</v>
      </c>
      <c r="BB77" s="54">
        <f>IF('Fixed data'!$G$19=FALSE,BB64+BB76,BB64)</f>
        <v>0.15972016800000061</v>
      </c>
      <c r="BC77" s="54">
        <f>IF('Fixed data'!$G$19=FALSE,BC64+BC76,BC64)</f>
        <v>0.11790086500000062</v>
      </c>
      <c r="BD77" s="54">
        <f>IF('Fixed data'!$G$19=FALSE,BD64+BD76,BD64)</f>
        <v>7.4474110000000607E-2</v>
      </c>
    </row>
    <row r="78" spans="1:56" ht="15.75" outlineLevel="1" x14ac:dyDescent="0.3">
      <c r="A78" s="75"/>
      <c r="B78" s="4" t="s">
        <v>64</v>
      </c>
      <c r="C78" s="19" t="s">
        <v>65</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76</v>
      </c>
      <c r="C79" s="52" t="s">
        <v>77</v>
      </c>
      <c r="D79" s="38"/>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40</v>
      </c>
      <c r="E80" s="55">
        <f>IF('Fixed data'!$G$19=TRUE,(E77-SUM(E70:E71))*E78+SUM(E70:E71)*E79,E77*E78)</f>
        <v>0.36563043478260887</v>
      </c>
      <c r="F80" s="55">
        <f t="shared" ref="F80:BD80" si="10">F77*F78</f>
        <v>0.32119184345025553</v>
      </c>
      <c r="G80" s="55">
        <f t="shared" si="10"/>
        <v>0.44664378122342446</v>
      </c>
      <c r="H80" s="55">
        <f t="shared" si="10"/>
        <v>0.40066527228611909</v>
      </c>
      <c r="I80" s="55">
        <f t="shared" si="10"/>
        <v>0.55875326283109461</v>
      </c>
      <c r="J80" s="55">
        <f t="shared" si="10"/>
        <v>0.64482694482777247</v>
      </c>
      <c r="K80" s="55">
        <f t="shared" si="10"/>
        <v>0.6782437879428993</v>
      </c>
      <c r="L80" s="55">
        <f t="shared" si="10"/>
        <v>0.73248976079650574</v>
      </c>
      <c r="M80" s="55">
        <f t="shared" si="10"/>
        <v>0.54142740811441525</v>
      </c>
      <c r="N80" s="55">
        <f t="shared" si="10"/>
        <v>0.51500071939672076</v>
      </c>
      <c r="O80" s="55">
        <f t="shared" si="10"/>
        <v>0.48974219331774071</v>
      </c>
      <c r="P80" s="55">
        <f t="shared" si="10"/>
        <v>0.46560304396462227</v>
      </c>
      <c r="Q80" s="55">
        <f t="shared" si="10"/>
        <v>0.44253644910175494</v>
      </c>
      <c r="R80" s="55">
        <f t="shared" si="10"/>
        <v>0.42049747315084163</v>
      </c>
      <c r="S80" s="55">
        <f t="shared" si="10"/>
        <v>0.39944299313448378</v>
      </c>
      <c r="T80" s="55">
        <f t="shared" si="10"/>
        <v>0.37933162747092319</v>
      </c>
      <c r="U80" s="55">
        <f t="shared" si="10"/>
        <v>0.36012366751179942</v>
      </c>
      <c r="V80" s="55">
        <f t="shared" si="10"/>
        <v>0.34178101171882797</v>
      </c>
      <c r="W80" s="55">
        <f t="shared" si="10"/>
        <v>0.32426710237921497</v>
      </c>
      <c r="X80" s="55">
        <f t="shared" si="10"/>
        <v>0.30754686476337556</v>
      </c>
      <c r="Y80" s="55">
        <f t="shared" si="10"/>
        <v>0.29158664863214773</v>
      </c>
      <c r="Z80" s="55">
        <f t="shared" si="10"/>
        <v>0.276354172004173</v>
      </c>
      <c r="AA80" s="55">
        <f t="shared" si="10"/>
        <v>0.26181846709747286</v>
      </c>
      <c r="AB80" s="55">
        <f t="shared" si="10"/>
        <v>0.24794982836247834</v>
      </c>
      <c r="AC80" s="55">
        <f t="shared" si="10"/>
        <v>0.23471976252688023</v>
      </c>
      <c r="AD80" s="55">
        <f t="shared" si="10"/>
        <v>0.22210094057566221</v>
      </c>
      <c r="AE80" s="55">
        <f t="shared" si="10"/>
        <v>0.21006715159256034</v>
      </c>
      <c r="AF80" s="55">
        <f t="shared" si="10"/>
        <v>0.19859325839196973</v>
      </c>
      <c r="AG80" s="55">
        <f t="shared" si="10"/>
        <v>0.18765515487298848</v>
      </c>
      <c r="AH80" s="55">
        <f t="shared" si="10"/>
        <v>0.1772297250298642</v>
      </c>
      <c r="AI80" s="55">
        <f t="shared" si="10"/>
        <v>0.19439242119106978</v>
      </c>
      <c r="AJ80" s="55">
        <f t="shared" si="10"/>
        <v>0.18428381202597349</v>
      </c>
      <c r="AK80" s="55">
        <f t="shared" si="10"/>
        <v>0.17459914372931998</v>
      </c>
      <c r="AL80" s="55">
        <f t="shared" si="10"/>
        <v>0.16532229621682129</v>
      </c>
      <c r="AM80" s="55">
        <f t="shared" si="10"/>
        <v>0.15643772879379</v>
      </c>
      <c r="AN80" s="55">
        <f t="shared" si="10"/>
        <v>0.14793046007954203</v>
      </c>
      <c r="AO80" s="55">
        <f t="shared" si="10"/>
        <v>0.13978604860973382</v>
      </c>
      <c r="AP80" s="55">
        <f t="shared" si="10"/>
        <v>0.13199057409417442</v>
      </c>
      <c r="AQ80" s="55">
        <f t="shared" si="10"/>
        <v>0.12453061930838479</v>
      </c>
      <c r="AR80" s="55">
        <f t="shared" si="10"/>
        <v>0.11739325259788698</v>
      </c>
      <c r="AS80" s="55">
        <f t="shared" si="10"/>
        <v>0.11056601097489147</v>
      </c>
      <c r="AT80" s="55">
        <f t="shared" si="10"/>
        <v>0.10403688378771746</v>
      </c>
      <c r="AU80" s="55">
        <f t="shared" si="10"/>
        <v>9.7794296943921666E-2</v>
      </c>
      <c r="AV80" s="55">
        <f t="shared" si="10"/>
        <v>9.1827097668735244E-2</v>
      </c>
      <c r="AW80" s="55">
        <f t="shared" si="10"/>
        <v>8.6124539781009396E-2</v>
      </c>
      <c r="AX80" s="55">
        <f t="shared" si="10"/>
        <v>8.0676269469454373E-2</v>
      </c>
      <c r="AY80" s="55">
        <f t="shared" si="10"/>
        <v>6.5105514887724911E-2</v>
      </c>
      <c r="AZ80" s="55">
        <f t="shared" si="10"/>
        <v>5.5010592684563188E-2</v>
      </c>
      <c r="BA80" s="55">
        <f t="shared" si="10"/>
        <v>4.360650838299223E-2</v>
      </c>
      <c r="BB80" s="55">
        <f t="shared" si="10"/>
        <v>3.643330110600905E-2</v>
      </c>
      <c r="BC80" s="55">
        <f t="shared" si="10"/>
        <v>2.6110700990132189E-2</v>
      </c>
      <c r="BD80" s="55">
        <f t="shared" si="10"/>
        <v>1.6012886937544588E-2</v>
      </c>
    </row>
    <row r="81" spans="1:56" x14ac:dyDescent="0.3">
      <c r="A81" s="75"/>
      <c r="B81" s="15" t="s">
        <v>18</v>
      </c>
      <c r="C81" s="15"/>
      <c r="D81" s="14" t="s">
        <v>40</v>
      </c>
      <c r="E81" s="56">
        <f>+E80</f>
        <v>0.36563043478260887</v>
      </c>
      <c r="F81" s="56">
        <f t="shared" ref="F81:BD81" si="11">+E81+F80</f>
        <v>0.68682227823286435</v>
      </c>
      <c r="G81" s="56">
        <f t="shared" si="11"/>
        <v>1.1334660594562889</v>
      </c>
      <c r="H81" s="56">
        <f t="shared" si="11"/>
        <v>1.5341313317424079</v>
      </c>
      <c r="I81" s="56">
        <f t="shared" si="11"/>
        <v>2.0928845945735026</v>
      </c>
      <c r="J81" s="56">
        <f t="shared" si="11"/>
        <v>2.7377115394012752</v>
      </c>
      <c r="K81" s="56">
        <f t="shared" si="11"/>
        <v>3.4159553273441743</v>
      </c>
      <c r="L81" s="56">
        <f t="shared" si="11"/>
        <v>4.1484450881406802</v>
      </c>
      <c r="M81" s="56">
        <f t="shared" si="11"/>
        <v>4.6898724962550951</v>
      </c>
      <c r="N81" s="56">
        <f t="shared" si="11"/>
        <v>5.2048732156518156</v>
      </c>
      <c r="O81" s="56">
        <f t="shared" si="11"/>
        <v>5.6946154089695566</v>
      </c>
      <c r="P81" s="56">
        <f t="shared" si="11"/>
        <v>6.1602184529341786</v>
      </c>
      <c r="Q81" s="56">
        <f t="shared" si="11"/>
        <v>6.6027549020359331</v>
      </c>
      <c r="R81" s="56">
        <f t="shared" si="11"/>
        <v>7.0232523751867744</v>
      </c>
      <c r="S81" s="56">
        <f t="shared" si="11"/>
        <v>7.422695368321258</v>
      </c>
      <c r="T81" s="56">
        <f t="shared" si="11"/>
        <v>7.8020269957921808</v>
      </c>
      <c r="U81" s="56">
        <f t="shared" si="11"/>
        <v>8.1621506633039811</v>
      </c>
      <c r="V81" s="56">
        <f t="shared" si="11"/>
        <v>8.5039316750228089</v>
      </c>
      <c r="W81" s="56">
        <f t="shared" si="11"/>
        <v>8.8281987774020241</v>
      </c>
      <c r="X81" s="56">
        <f t="shared" si="11"/>
        <v>9.1357456421654</v>
      </c>
      <c r="Y81" s="56">
        <f t="shared" si="11"/>
        <v>9.4273322907975476</v>
      </c>
      <c r="Z81" s="56">
        <f t="shared" si="11"/>
        <v>9.7036864628017199</v>
      </c>
      <c r="AA81" s="56">
        <f t="shared" si="11"/>
        <v>9.9655049298991933</v>
      </c>
      <c r="AB81" s="56">
        <f t="shared" si="11"/>
        <v>10.213454758261671</v>
      </c>
      <c r="AC81" s="56">
        <f t="shared" si="11"/>
        <v>10.448174520788552</v>
      </c>
      <c r="AD81" s="56">
        <f t="shared" si="11"/>
        <v>10.670275461364215</v>
      </c>
      <c r="AE81" s="56">
        <f t="shared" si="11"/>
        <v>10.880342612956776</v>
      </c>
      <c r="AF81" s="56">
        <f t="shared" si="11"/>
        <v>11.078935871348746</v>
      </c>
      <c r="AG81" s="56">
        <f t="shared" si="11"/>
        <v>11.266591026221734</v>
      </c>
      <c r="AH81" s="56">
        <f t="shared" si="11"/>
        <v>11.443820751251598</v>
      </c>
      <c r="AI81" s="56">
        <f t="shared" si="11"/>
        <v>11.638213172442669</v>
      </c>
      <c r="AJ81" s="56">
        <f t="shared" si="11"/>
        <v>11.822496984468643</v>
      </c>
      <c r="AK81" s="56">
        <f t="shared" si="11"/>
        <v>11.997096128197963</v>
      </c>
      <c r="AL81" s="56">
        <f t="shared" si="11"/>
        <v>12.162418424414785</v>
      </c>
      <c r="AM81" s="56">
        <f t="shared" si="11"/>
        <v>12.318856153208575</v>
      </c>
      <c r="AN81" s="56">
        <f t="shared" si="11"/>
        <v>12.466786613288116</v>
      </c>
      <c r="AO81" s="56">
        <f t="shared" si="11"/>
        <v>12.60657266189785</v>
      </c>
      <c r="AP81" s="56">
        <f t="shared" si="11"/>
        <v>12.738563235992025</v>
      </c>
      <c r="AQ81" s="56">
        <f t="shared" si="11"/>
        <v>12.863093855300409</v>
      </c>
      <c r="AR81" s="56">
        <f t="shared" si="11"/>
        <v>12.980487107898297</v>
      </c>
      <c r="AS81" s="56">
        <f t="shared" si="11"/>
        <v>13.091053118873187</v>
      </c>
      <c r="AT81" s="56">
        <f t="shared" si="11"/>
        <v>13.195090002660905</v>
      </c>
      <c r="AU81" s="56">
        <f t="shared" si="11"/>
        <v>13.292884299604827</v>
      </c>
      <c r="AV81" s="56">
        <f t="shared" si="11"/>
        <v>13.384711397273563</v>
      </c>
      <c r="AW81" s="56">
        <f t="shared" si="11"/>
        <v>13.470835937054572</v>
      </c>
      <c r="AX81" s="56">
        <f t="shared" si="11"/>
        <v>13.551512206524027</v>
      </c>
      <c r="AY81" s="56">
        <f t="shared" si="11"/>
        <v>13.616617721411751</v>
      </c>
      <c r="AZ81" s="56">
        <f t="shared" si="11"/>
        <v>13.671628314096315</v>
      </c>
      <c r="BA81" s="56">
        <f t="shared" si="11"/>
        <v>13.715234822479308</v>
      </c>
      <c r="BB81" s="56">
        <f t="shared" si="11"/>
        <v>13.751668123585317</v>
      </c>
      <c r="BC81" s="56">
        <f t="shared" si="11"/>
        <v>13.777778824575449</v>
      </c>
      <c r="BD81" s="56">
        <f t="shared" si="11"/>
        <v>13.793791711512993</v>
      </c>
    </row>
    <row r="82" spans="1:56" x14ac:dyDescent="0.3">
      <c r="A82" s="75"/>
      <c r="B82" s="14"/>
    </row>
    <row r="83" spans="1:56" x14ac:dyDescent="0.3">
      <c r="A83" s="75"/>
    </row>
    <row r="84" spans="1:56" x14ac:dyDescent="0.3">
      <c r="A84" s="117"/>
      <c r="B84" s="124" t="s">
        <v>218</v>
      </c>
      <c r="C84" s="118"/>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row>
    <row r="85" spans="1:56" x14ac:dyDescent="0.3">
      <c r="A85" s="120"/>
      <c r="B85" s="121" t="s">
        <v>324</v>
      </c>
      <c r="C85" s="122"/>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row>
    <row r="86" spans="1:56" ht="12.75" customHeight="1" x14ac:dyDescent="0.3">
      <c r="A86" s="178" t="s">
        <v>301</v>
      </c>
      <c r="B86" s="4" t="s">
        <v>213</v>
      </c>
      <c r="D86" s="4" t="s">
        <v>89</v>
      </c>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row>
    <row r="87" spans="1:56" x14ac:dyDescent="0.3">
      <c r="A87" s="178"/>
      <c r="B87" s="4" t="s">
        <v>214</v>
      </c>
      <c r="D87" s="4" t="s">
        <v>91</v>
      </c>
      <c r="E87" s="34">
        <f>E86*'Fixed data'!H$12</f>
        <v>0</v>
      </c>
      <c r="F87" s="34">
        <f>F86*'Fixed data'!I$12</f>
        <v>0</v>
      </c>
      <c r="G87" s="34">
        <f>G86*'Fixed data'!J$12</f>
        <v>0</v>
      </c>
      <c r="H87" s="34">
        <f>H86*'Fixed data'!K$12</f>
        <v>0</v>
      </c>
      <c r="I87" s="34">
        <f>I86*'Fixed data'!L$12</f>
        <v>0</v>
      </c>
      <c r="J87" s="34">
        <f>J86*'Fixed data'!M$12</f>
        <v>0</v>
      </c>
      <c r="K87" s="34">
        <f>K86*'Fixed data'!N$12</f>
        <v>0</v>
      </c>
      <c r="L87" s="34">
        <f>L86*'Fixed data'!O$12</f>
        <v>0</v>
      </c>
      <c r="M87" s="34">
        <f>M86*'Fixed data'!P$12</f>
        <v>0</v>
      </c>
      <c r="N87" s="34">
        <f>N86*'Fixed data'!Q$12</f>
        <v>0</v>
      </c>
      <c r="O87" s="34">
        <f>O86*'Fixed data'!R$12</f>
        <v>0</v>
      </c>
      <c r="P87" s="34">
        <f>P86*'Fixed data'!S$12</f>
        <v>0</v>
      </c>
      <c r="Q87" s="34">
        <f>Q86*'Fixed data'!T$12</f>
        <v>0</v>
      </c>
      <c r="R87" s="34">
        <f>R86*'Fixed data'!U$12</f>
        <v>0</v>
      </c>
      <c r="S87" s="34">
        <f>S86*'Fixed data'!V$12</f>
        <v>0</v>
      </c>
      <c r="T87" s="34">
        <f>T86*'Fixed data'!W$12</f>
        <v>0</v>
      </c>
      <c r="U87" s="34">
        <f>U86*'Fixed data'!X$12</f>
        <v>0</v>
      </c>
      <c r="V87" s="34">
        <f>V86*'Fixed data'!Y$12</f>
        <v>0</v>
      </c>
      <c r="W87" s="34">
        <f>W86*'Fixed data'!Z$12</f>
        <v>0</v>
      </c>
      <c r="X87" s="34">
        <f>X86*'Fixed data'!AA$12</f>
        <v>0</v>
      </c>
      <c r="Y87" s="34">
        <f>Y86*'Fixed data'!AB$12</f>
        <v>0</v>
      </c>
      <c r="Z87" s="34">
        <f>Z86*'Fixed data'!AC$12</f>
        <v>0</v>
      </c>
      <c r="AA87" s="34">
        <f>AA86*'Fixed data'!AD$12</f>
        <v>0</v>
      </c>
      <c r="AB87" s="34">
        <f>AB86*'Fixed data'!AE$12</f>
        <v>0</v>
      </c>
      <c r="AC87" s="34">
        <f>AC86*'Fixed data'!AF$12</f>
        <v>0</v>
      </c>
      <c r="AD87" s="34">
        <f>AD86*'Fixed data'!AG$12</f>
        <v>0</v>
      </c>
      <c r="AE87" s="34">
        <f>AE86*'Fixed data'!AH$12</f>
        <v>0</v>
      </c>
      <c r="AF87" s="34">
        <f>AF86*'Fixed data'!AI$12</f>
        <v>0</v>
      </c>
      <c r="AG87" s="34">
        <f>AG86*'Fixed data'!AJ$12</f>
        <v>0</v>
      </c>
      <c r="AH87" s="34">
        <f>AH86*'Fixed data'!AK$12</f>
        <v>0</v>
      </c>
      <c r="AI87" s="34">
        <f>AI86*'Fixed data'!AL$12</f>
        <v>0</v>
      </c>
      <c r="AJ87" s="34">
        <f>AJ86*'Fixed data'!AM$12</f>
        <v>0</v>
      </c>
      <c r="AK87" s="34">
        <f>AK86*'Fixed data'!AN$12</f>
        <v>0</v>
      </c>
      <c r="AL87" s="34">
        <f>AL86*'Fixed data'!AO$12</f>
        <v>0</v>
      </c>
      <c r="AM87" s="34">
        <f>AM86*'Fixed data'!AP$12</f>
        <v>0</v>
      </c>
      <c r="AN87" s="34">
        <f>AN86*'Fixed data'!AQ$12</f>
        <v>0</v>
      </c>
      <c r="AO87" s="34">
        <f>AO86*'Fixed data'!AR$12</f>
        <v>0</v>
      </c>
      <c r="AP87" s="34">
        <f>AP86*'Fixed data'!AS$12</f>
        <v>0</v>
      </c>
      <c r="AQ87" s="34">
        <f>AQ86*'Fixed data'!AT$12</f>
        <v>0</v>
      </c>
      <c r="AR87" s="34">
        <f>AR86*'Fixed data'!AU$12</f>
        <v>0</v>
      </c>
      <c r="AS87" s="34">
        <f>AS86*'Fixed data'!AV$12</f>
        <v>0</v>
      </c>
      <c r="AT87" s="34">
        <f>AT86*'Fixed data'!AW$12</f>
        <v>0</v>
      </c>
      <c r="AU87" s="34">
        <f>AU86*'Fixed data'!AX$12</f>
        <v>0</v>
      </c>
      <c r="AV87" s="34">
        <f>AV86*'Fixed data'!AY$12</f>
        <v>0</v>
      </c>
      <c r="AW87" s="34">
        <f>AW86*'Fixed data'!AZ$12</f>
        <v>0</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x14ac:dyDescent="0.3">
      <c r="A88" s="178"/>
      <c r="B88" s="4" t="s">
        <v>215</v>
      </c>
      <c r="D88" s="4" t="s">
        <v>210</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x14ac:dyDescent="0.3">
      <c r="A89" s="178"/>
      <c r="B89" s="4" t="s">
        <v>216</v>
      </c>
      <c r="D89" s="4" t="s">
        <v>90</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6.5" x14ac:dyDescent="0.3">
      <c r="A90" s="178"/>
      <c r="B90" s="4" t="s">
        <v>334</v>
      </c>
      <c r="D90" s="4" t="s">
        <v>91</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x14ac:dyDescent="0.3">
      <c r="A91" s="178"/>
      <c r="B91" s="4" t="s">
        <v>335</v>
      </c>
      <c r="D91" s="4" t="s">
        <v>42</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x14ac:dyDescent="0.3">
      <c r="A92" s="178"/>
      <c r="B92" s="4" t="s">
        <v>336</v>
      </c>
      <c r="D92" s="4" t="s">
        <v>42</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x14ac:dyDescent="0.3">
      <c r="A93" s="178"/>
      <c r="B93" s="4" t="s">
        <v>217</v>
      </c>
      <c r="D93" s="4" t="s">
        <v>92</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6"/>
    </row>
    <row r="95" spans="1:56" ht="16.5" x14ac:dyDescent="0.3">
      <c r="A95" s="86"/>
      <c r="C95" s="36"/>
    </row>
    <row r="96" spans="1:56" ht="16.5" x14ac:dyDescent="0.3">
      <c r="A96" s="86">
        <v>1</v>
      </c>
      <c r="B96" s="4" t="s">
        <v>337</v>
      </c>
    </row>
    <row r="97" spans="1:3" x14ac:dyDescent="0.3">
      <c r="B97" s="70" t="s">
        <v>156</v>
      </c>
    </row>
    <row r="98" spans="1:3" x14ac:dyDescent="0.3">
      <c r="B98" s="4" t="s">
        <v>321</v>
      </c>
    </row>
    <row r="99" spans="1:3" x14ac:dyDescent="0.3">
      <c r="B99" s="4" t="s">
        <v>339</v>
      </c>
    </row>
    <row r="100" spans="1:3" ht="16.5" x14ac:dyDescent="0.3">
      <c r="A100" s="86">
        <v>2</v>
      </c>
      <c r="B100" s="70" t="s">
        <v>155</v>
      </c>
    </row>
    <row r="105" spans="1:3" x14ac:dyDescent="0.3">
      <c r="C105" s="36"/>
    </row>
    <row r="170" spans="2:2" x14ac:dyDescent="0.3">
      <c r="B170" s="4" t="s">
        <v>199</v>
      </c>
    </row>
    <row r="171" spans="2:2" x14ac:dyDescent="0.3">
      <c r="B171" s="4" t="s">
        <v>198</v>
      </c>
    </row>
    <row r="172" spans="2:2" x14ac:dyDescent="0.3">
      <c r="B172" s="4" t="s">
        <v>322</v>
      </c>
    </row>
    <row r="173" spans="2:2" x14ac:dyDescent="0.3">
      <c r="B173" s="4" t="s">
        <v>159</v>
      </c>
    </row>
    <row r="174" spans="2:2" x14ac:dyDescent="0.3">
      <c r="B174" s="4" t="s">
        <v>160</v>
      </c>
    </row>
    <row r="175" spans="2:2" x14ac:dyDescent="0.3">
      <c r="B175" s="4" t="s">
        <v>161</v>
      </c>
    </row>
    <row r="176" spans="2:2" x14ac:dyDescent="0.3">
      <c r="B176" s="4" t="s">
        <v>162</v>
      </c>
    </row>
    <row r="177" spans="2:2" x14ac:dyDescent="0.3">
      <c r="B177" s="4" t="s">
        <v>163</v>
      </c>
    </row>
    <row r="178" spans="2:2" x14ac:dyDescent="0.3">
      <c r="B178" s="4" t="s">
        <v>164</v>
      </c>
    </row>
    <row r="179" spans="2:2" x14ac:dyDescent="0.3">
      <c r="B179" s="4" t="s">
        <v>165</v>
      </c>
    </row>
    <row r="180" spans="2:2" x14ac:dyDescent="0.3">
      <c r="B180" s="4" t="s">
        <v>166</v>
      </c>
    </row>
    <row r="181" spans="2:2" x14ac:dyDescent="0.3">
      <c r="B181" s="4" t="s">
        <v>167</v>
      </c>
    </row>
    <row r="182" spans="2:2" x14ac:dyDescent="0.3">
      <c r="B182" s="4" t="s">
        <v>200</v>
      </c>
    </row>
    <row r="183" spans="2:2" x14ac:dyDescent="0.3">
      <c r="B183" s="4" t="s">
        <v>168</v>
      </c>
    </row>
    <row r="184" spans="2:2" x14ac:dyDescent="0.3">
      <c r="B184" s="4" t="s">
        <v>169</v>
      </c>
    </row>
    <row r="185" spans="2:2" x14ac:dyDescent="0.3">
      <c r="B185" s="4" t="s">
        <v>170</v>
      </c>
    </row>
    <row r="186" spans="2:2" x14ac:dyDescent="0.3">
      <c r="B186" s="4" t="s">
        <v>171</v>
      </c>
    </row>
    <row r="187" spans="2:2" x14ac:dyDescent="0.3">
      <c r="B187" s="4" t="s">
        <v>172</v>
      </c>
    </row>
    <row r="188" spans="2:2" x14ac:dyDescent="0.3">
      <c r="B188" s="4" t="s">
        <v>173</v>
      </c>
    </row>
    <row r="189" spans="2:2" x14ac:dyDescent="0.3">
      <c r="B189" s="4" t="s">
        <v>174</v>
      </c>
    </row>
    <row r="190" spans="2:2" x14ac:dyDescent="0.3">
      <c r="B190" s="4" t="s">
        <v>175</v>
      </c>
    </row>
    <row r="191" spans="2:2" x14ac:dyDescent="0.3">
      <c r="B191" s="4" t="s">
        <v>176</v>
      </c>
    </row>
    <row r="192" spans="2:2" x14ac:dyDescent="0.3">
      <c r="B192" s="4" t="s">
        <v>201</v>
      </c>
    </row>
    <row r="193" spans="2:2" x14ac:dyDescent="0.3">
      <c r="B193" s="4" t="s">
        <v>202</v>
      </c>
    </row>
    <row r="194" spans="2:2" x14ac:dyDescent="0.3">
      <c r="B194" s="4" t="s">
        <v>177</v>
      </c>
    </row>
    <row r="195" spans="2:2" x14ac:dyDescent="0.3">
      <c r="B195" s="4" t="s">
        <v>178</v>
      </c>
    </row>
    <row r="196" spans="2:2" x14ac:dyDescent="0.3">
      <c r="B196" s="4" t="s">
        <v>179</v>
      </c>
    </row>
    <row r="197" spans="2:2" x14ac:dyDescent="0.3">
      <c r="B197" s="4" t="s">
        <v>180</v>
      </c>
    </row>
    <row r="198" spans="2:2" x14ac:dyDescent="0.3">
      <c r="B198" s="4" t="s">
        <v>181</v>
      </c>
    </row>
    <row r="199" spans="2:2" x14ac:dyDescent="0.3">
      <c r="B199" s="4" t="s">
        <v>182</v>
      </c>
    </row>
    <row r="200" spans="2:2" x14ac:dyDescent="0.3">
      <c r="B200" s="4" t="s">
        <v>183</v>
      </c>
    </row>
    <row r="201" spans="2:2" x14ac:dyDescent="0.3">
      <c r="B201" s="4" t="s">
        <v>184</v>
      </c>
    </row>
    <row r="202" spans="2:2" x14ac:dyDescent="0.3">
      <c r="B202" s="4" t="s">
        <v>185</v>
      </c>
    </row>
    <row r="203" spans="2:2" x14ac:dyDescent="0.3">
      <c r="B203" s="4" t="s">
        <v>186</v>
      </c>
    </row>
    <row r="204" spans="2:2" x14ac:dyDescent="0.3">
      <c r="B204" s="4" t="s">
        <v>187</v>
      </c>
    </row>
    <row r="205" spans="2:2" x14ac:dyDescent="0.3">
      <c r="B205" s="4" t="s">
        <v>188</v>
      </c>
    </row>
    <row r="206" spans="2:2" x14ac:dyDescent="0.3">
      <c r="B206" s="4" t="s">
        <v>189</v>
      </c>
    </row>
    <row r="207" spans="2:2" x14ac:dyDescent="0.3">
      <c r="B207" s="4" t="s">
        <v>190</v>
      </c>
    </row>
    <row r="208" spans="2:2" x14ac:dyDescent="0.3">
      <c r="B208" s="4" t="s">
        <v>191</v>
      </c>
    </row>
    <row r="209" spans="2:2" x14ac:dyDescent="0.3">
      <c r="B209" s="4" t="s">
        <v>192</v>
      </c>
    </row>
    <row r="210" spans="2:2" x14ac:dyDescent="0.3">
      <c r="B210" s="4" t="s">
        <v>193</v>
      </c>
    </row>
    <row r="211" spans="2:2" x14ac:dyDescent="0.3">
      <c r="B211" s="4" t="s">
        <v>194</v>
      </c>
    </row>
    <row r="212" spans="2:2" x14ac:dyDescent="0.3">
      <c r="B212" s="4" t="s">
        <v>195</v>
      </c>
    </row>
    <row r="213" spans="2:2" x14ac:dyDescent="0.3">
      <c r="B213" s="4" t="s">
        <v>196</v>
      </c>
    </row>
    <row r="214" spans="2:2" x14ac:dyDescent="0.3">
      <c r="B214" s="4" t="s">
        <v>197</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ignoredErrors>
    <ignoredError sqref="E1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election activeCell="G17" sqref="G17"/>
    </sheetView>
  </sheetViews>
  <sheetFormatPr defaultRowHeight="15" x14ac:dyDescent="0.25"/>
  <cols>
    <col min="1" max="1" width="5.85546875" customWidth="1"/>
    <col min="2" max="2" width="64.85546875" customWidth="1"/>
  </cols>
  <sheetData>
    <row r="1" spans="1:2" ht="18.75" x14ac:dyDescent="0.3">
      <c r="A1" s="1" t="s">
        <v>83</v>
      </c>
    </row>
    <row r="2" spans="1:2" x14ac:dyDescent="0.25">
      <c r="A2" t="s">
        <v>78</v>
      </c>
    </row>
    <row r="4" spans="1:2" x14ac:dyDescent="0.25">
      <c r="A4">
        <v>1</v>
      </c>
      <c r="B4" t="s">
        <v>343</v>
      </c>
    </row>
    <row r="5" spans="1:2" x14ac:dyDescent="0.25">
      <c r="A5">
        <v>2</v>
      </c>
      <c r="B5" t="s">
        <v>344</v>
      </c>
    </row>
  </sheetData>
  <sheetProtection password="CD26"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0.17</DLCPolicyLabelValue>
  </documentManagement>
</p:properties>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D59107C5-B401-4A16-BB12-3D243B9D13F0}">
  <ds:schemaRefs>
    <ds:schemaRef ds:uri="http://schemas.microsoft.com/office/2006/documentManagement/types"/>
    <ds:schemaRef ds:uri="http://www.w3.org/XML/1998/namespace"/>
    <ds:schemaRef ds:uri="http://schemas.microsoft.com/sharepoint/v3/fields"/>
    <ds:schemaRef ds:uri="http://schemas.openxmlformats.org/package/2006/metadata/core-properties"/>
    <ds:schemaRef ds:uri="http://purl.org/dc/dcmitype/"/>
    <ds:schemaRef ds:uri="efb98dbe-6680-48eb-ac67-85b3a61e7855"/>
    <ds:schemaRef ds:uri="http://purl.org/dc/terms/"/>
    <ds:schemaRef ds:uri="eecedeb9-13b3-4e62-b003-046c92e1668a"/>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Baseline scenario</vt:lpstr>
      <vt:lpstr>Workings baseline</vt:lpstr>
      <vt:lpstr>n-0 connection</vt:lpstr>
      <vt:lpstr>n-0 workings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Hannah Greaves</cp:lastModifiedBy>
  <cp:lastPrinted>2013-03-27T15:33:01Z</cp:lastPrinted>
  <dcterms:created xsi:type="dcterms:W3CDTF">2012-02-15T20:11:21Z</dcterms:created>
  <dcterms:modified xsi:type="dcterms:W3CDTF">2017-06-07T09:22:16Z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