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xl/ctrlProps/ctrlProp1.xml" ContentType="application/vnd.ms-excel.contro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10" yWindow="-10" windowWidth="19120" windowHeight="7040" tabRatio="601" firstSheet="4" activeTab="7"/>
  </bookViews>
  <sheets>
    <sheet name="version control" sheetId="30" r:id="rId1"/>
    <sheet name="Guidance" sheetId="28" r:id="rId2"/>
    <sheet name="Option summary" sheetId="29" r:id="rId3"/>
    <sheet name="Fixed data" sheetId="20" r:id="rId4"/>
    <sheet name="Baseline scenario" sheetId="10" r:id="rId5"/>
    <sheet name="Workings baseline" sheetId="27" r:id="rId6"/>
    <sheet name="Option 1" sheetId="31" r:id="rId7"/>
    <sheet name="Workings 1" sheetId="32" r:id="rId8"/>
    <sheet name="Losses Snapshot Data" sheetId="33" r:id="rId9"/>
  </sheets>
  <calcPr calcId="125725"/>
</workbook>
</file>

<file path=xl/calcChain.xml><?xml version="1.0" encoding="utf-8"?>
<calcChain xmlns="http://schemas.openxmlformats.org/spreadsheetml/2006/main">
  <c r="F12" i="32"/>
  <c r="L7" i="33" l="1"/>
  <c r="K7"/>
  <c r="E13" i="31" l="1"/>
  <c r="F13"/>
  <c r="I13"/>
  <c r="J13"/>
  <c r="K13"/>
  <c r="L13"/>
  <c r="F13" i="32"/>
  <c r="G13"/>
  <c r="G13" i="31" s="1"/>
  <c r="H13" i="32"/>
  <c r="I13"/>
  <c r="J13"/>
  <c r="K13"/>
  <c r="L13"/>
  <c r="E13"/>
  <c r="K12"/>
  <c r="G12"/>
  <c r="G86" i="31" s="1"/>
  <c r="C7" i="33" s="1"/>
  <c r="B16" i="32"/>
  <c r="J12" s="1"/>
  <c r="B6" i="27"/>
  <c r="G10" s="1"/>
  <c r="G29" i="10" s="1"/>
  <c r="B9" i="32"/>
  <c r="B10" s="1"/>
  <c r="H13" i="31" s="1"/>
  <c r="AX86"/>
  <c r="AY86"/>
  <c r="AZ86"/>
  <c r="BA86"/>
  <c r="BB86"/>
  <c r="BC86"/>
  <c r="BD86"/>
  <c r="E86"/>
  <c r="A7" i="33" s="1"/>
  <c r="B13" i="32"/>
  <c r="G6"/>
  <c r="B14" s="1"/>
  <c r="B11" i="27"/>
  <c r="B10"/>
  <c r="B9"/>
  <c r="L12" i="32" l="1"/>
  <c r="M12"/>
  <c r="I12"/>
  <c r="H12"/>
  <c r="H86" i="31" s="1"/>
  <c r="D7" i="33" s="1"/>
  <c r="E10" i="27"/>
  <c r="E29" i="10" s="1"/>
  <c r="F86" i="31"/>
  <c r="B7" i="33" s="1"/>
  <c r="AV10" i="27"/>
  <c r="AV29" i="10" s="1"/>
  <c r="AR10" i="27"/>
  <c r="AR29" i="10" s="1"/>
  <c r="AN10" i="27"/>
  <c r="AN29" i="10" s="1"/>
  <c r="AJ10" i="27"/>
  <c r="AJ29" i="10" s="1"/>
  <c r="AF10" i="27"/>
  <c r="AF29" i="10" s="1"/>
  <c r="AB10" i="27"/>
  <c r="AB29" i="10" s="1"/>
  <c r="X10" i="27"/>
  <c r="X29" i="10" s="1"/>
  <c r="T10" i="27"/>
  <c r="T29" i="10" s="1"/>
  <c r="P10" i="27"/>
  <c r="P29" i="10" s="1"/>
  <c r="L10" i="27"/>
  <c r="L29" i="10" s="1"/>
  <c r="H10" i="27"/>
  <c r="H29" i="10" s="1"/>
  <c r="AW10" i="27"/>
  <c r="AW29" i="10" s="1"/>
  <c r="AO10" i="27"/>
  <c r="AO29" i="10" s="1"/>
  <c r="AG10" i="27"/>
  <c r="AG29" i="10" s="1"/>
  <c r="U10" i="27"/>
  <c r="U29" i="10" s="1"/>
  <c r="M10" i="27"/>
  <c r="M29" i="10" s="1"/>
  <c r="AT10" i="27"/>
  <c r="AT29" i="10" s="1"/>
  <c r="AP10" i="27"/>
  <c r="AP29" i="10" s="1"/>
  <c r="AL10" i="27"/>
  <c r="AL29" i="10" s="1"/>
  <c r="AH10" i="27"/>
  <c r="AH29" i="10" s="1"/>
  <c r="AD10" i="27"/>
  <c r="AD29" i="10" s="1"/>
  <c r="Z10" i="27"/>
  <c r="Z29" i="10" s="1"/>
  <c r="V10" i="27"/>
  <c r="V29" i="10" s="1"/>
  <c r="R10" i="27"/>
  <c r="R29" i="10" s="1"/>
  <c r="N10" i="27"/>
  <c r="N29" i="10" s="1"/>
  <c r="J10" i="27"/>
  <c r="J29" i="10" s="1"/>
  <c r="F10" i="27"/>
  <c r="F29" i="10" s="1"/>
  <c r="AS10" i="27"/>
  <c r="AS29" i="10" s="1"/>
  <c r="AK10" i="27"/>
  <c r="AK29" i="10" s="1"/>
  <c r="AC10" i="27"/>
  <c r="AC29" i="10" s="1"/>
  <c r="Y10" i="27"/>
  <c r="Y29" i="10" s="1"/>
  <c r="Q10" i="27"/>
  <c r="Q29" i="10" s="1"/>
  <c r="I10" i="27"/>
  <c r="I29" i="10" s="1"/>
  <c r="AU10" i="27"/>
  <c r="AU29" i="10" s="1"/>
  <c r="AQ10" i="27"/>
  <c r="AQ29" i="10" s="1"/>
  <c r="AM10" i="27"/>
  <c r="AM29" i="10" s="1"/>
  <c r="AI10" i="27"/>
  <c r="AI29" i="10" s="1"/>
  <c r="AE10" i="27"/>
  <c r="AE29" i="10" s="1"/>
  <c r="AA10" i="27"/>
  <c r="AA29" i="10" s="1"/>
  <c r="W10" i="27"/>
  <c r="W29" i="10" s="1"/>
  <c r="S10" i="27"/>
  <c r="S29" i="10" s="1"/>
  <c r="O10" i="27"/>
  <c r="O29" i="10" s="1"/>
  <c r="K10" i="27"/>
  <c r="K29" i="10" s="1"/>
  <c r="B15" i="32"/>
  <c r="I86" i="31" l="1"/>
  <c r="E7" i="33" s="1"/>
  <c r="G5" i="27"/>
  <c r="J86" i="31" l="1"/>
  <c r="F7" i="33" s="1"/>
  <c r="I5" i="20"/>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H5"/>
  <c r="G11"/>
  <c r="G10"/>
  <c r="G19" i="10" s="1"/>
  <c r="G9" i="20"/>
  <c r="G8"/>
  <c r="BD68" i="31" s="1"/>
  <c r="G7" i="20"/>
  <c r="G6"/>
  <c r="BD65" i="31" s="1"/>
  <c r="BD79"/>
  <c r="BC79"/>
  <c r="BB79"/>
  <c r="BA79"/>
  <c r="AZ79"/>
  <c r="AY79"/>
  <c r="AX79"/>
  <c r="AW79"/>
  <c r="AV79"/>
  <c r="AU79"/>
  <c r="AT79"/>
  <c r="AS79"/>
  <c r="AR79"/>
  <c r="AQ79"/>
  <c r="AP79"/>
  <c r="AO79"/>
  <c r="AN79"/>
  <c r="AM79"/>
  <c r="AL79"/>
  <c r="AK79"/>
  <c r="AJ79"/>
  <c r="AI79"/>
  <c r="AH79"/>
  <c r="AG79"/>
  <c r="AF79"/>
  <c r="AE79"/>
  <c r="AD79"/>
  <c r="AC79"/>
  <c r="AB79"/>
  <c r="AA79"/>
  <c r="Z79"/>
  <c r="Y79"/>
  <c r="X79"/>
  <c r="W79"/>
  <c r="V79"/>
  <c r="U79"/>
  <c r="T79"/>
  <c r="S79"/>
  <c r="R79"/>
  <c r="Q79"/>
  <c r="P79"/>
  <c r="O79"/>
  <c r="N79"/>
  <c r="M79"/>
  <c r="L79"/>
  <c r="K79"/>
  <c r="J79"/>
  <c r="I79"/>
  <c r="H79"/>
  <c r="G79"/>
  <c r="F79"/>
  <c r="E79"/>
  <c r="BD78"/>
  <c r="BC78"/>
  <c r="BB78"/>
  <c r="BA78"/>
  <c r="AZ78"/>
  <c r="AY78"/>
  <c r="AX78"/>
  <c r="AW78"/>
  <c r="AV78"/>
  <c r="AU78"/>
  <c r="AT78"/>
  <c r="AS78"/>
  <c r="AR78"/>
  <c r="AQ78"/>
  <c r="AP78"/>
  <c r="AO78"/>
  <c r="AN78"/>
  <c r="AM78"/>
  <c r="AL78"/>
  <c r="AK78"/>
  <c r="AJ78"/>
  <c r="AI78"/>
  <c r="AH78"/>
  <c r="AG78"/>
  <c r="AF78"/>
  <c r="AE78"/>
  <c r="AD78"/>
  <c r="AC78"/>
  <c r="AB78"/>
  <c r="AA78"/>
  <c r="Z78"/>
  <c r="Y78"/>
  <c r="X78"/>
  <c r="W78"/>
  <c r="V78"/>
  <c r="U78"/>
  <c r="T78"/>
  <c r="S78"/>
  <c r="R78"/>
  <c r="Q78"/>
  <c r="P78"/>
  <c r="O78"/>
  <c r="N78"/>
  <c r="M78"/>
  <c r="L78"/>
  <c r="K78"/>
  <c r="J78"/>
  <c r="I78"/>
  <c r="H78"/>
  <c r="G78"/>
  <c r="F78"/>
  <c r="E78"/>
  <c r="E60"/>
  <c r="BD25"/>
  <c r="BD26" s="1"/>
  <c r="BC25"/>
  <c r="BC26" s="1"/>
  <c r="BB25"/>
  <c r="BB26" s="1"/>
  <c r="BA25"/>
  <c r="BA26" s="1"/>
  <c r="AZ25"/>
  <c r="AZ26" s="1"/>
  <c r="AY25"/>
  <c r="AY26" s="1"/>
  <c r="AX25"/>
  <c r="AX26" s="1"/>
  <c r="AW25"/>
  <c r="AV25"/>
  <c r="AU25"/>
  <c r="AT25"/>
  <c r="AS25"/>
  <c r="AR25"/>
  <c r="AQ25"/>
  <c r="AP25"/>
  <c r="AO25"/>
  <c r="AN25"/>
  <c r="AM25"/>
  <c r="AL25"/>
  <c r="AK25"/>
  <c r="AJ25"/>
  <c r="AI25"/>
  <c r="AH25"/>
  <c r="AG25"/>
  <c r="AF25"/>
  <c r="AE25"/>
  <c r="AD25"/>
  <c r="AC25"/>
  <c r="AB25"/>
  <c r="AA25"/>
  <c r="Z25"/>
  <c r="Y25"/>
  <c r="X25"/>
  <c r="W25"/>
  <c r="V25"/>
  <c r="U25"/>
  <c r="T25"/>
  <c r="S25"/>
  <c r="R25"/>
  <c r="Q25"/>
  <c r="P25"/>
  <c r="O25"/>
  <c r="N25"/>
  <c r="M25"/>
  <c r="L25"/>
  <c r="K25"/>
  <c r="J25"/>
  <c r="I25"/>
  <c r="H25"/>
  <c r="G25"/>
  <c r="F25"/>
  <c r="E25"/>
  <c r="AW18"/>
  <c r="AV18"/>
  <c r="AV26" s="1"/>
  <c r="AU18"/>
  <c r="AT18"/>
  <c r="AT26" s="1"/>
  <c r="AS18"/>
  <c r="AR18"/>
  <c r="AR26" s="1"/>
  <c r="AQ18"/>
  <c r="AP18"/>
  <c r="AP26" s="1"/>
  <c r="AO18"/>
  <c r="AN18"/>
  <c r="AN26" s="1"/>
  <c r="AM18"/>
  <c r="AL18"/>
  <c r="AL26" s="1"/>
  <c r="AK18"/>
  <c r="AJ18"/>
  <c r="AJ26" s="1"/>
  <c r="AI18"/>
  <c r="AH18"/>
  <c r="AH26" s="1"/>
  <c r="AG18"/>
  <c r="AF18"/>
  <c r="AF26" s="1"/>
  <c r="AE18"/>
  <c r="AD18"/>
  <c r="AD26" s="1"/>
  <c r="AC18"/>
  <c r="AB18"/>
  <c r="AB26" s="1"/>
  <c r="AA18"/>
  <c r="Z18"/>
  <c r="Z26" s="1"/>
  <c r="Y18"/>
  <c r="X18"/>
  <c r="X26" s="1"/>
  <c r="W18"/>
  <c r="V18"/>
  <c r="V26" s="1"/>
  <c r="U18"/>
  <c r="T18"/>
  <c r="T26" s="1"/>
  <c r="S18"/>
  <c r="R18"/>
  <c r="R26" s="1"/>
  <c r="Q18"/>
  <c r="P18"/>
  <c r="P26" s="1"/>
  <c r="O18"/>
  <c r="N18"/>
  <c r="N26" s="1"/>
  <c r="M18"/>
  <c r="L18"/>
  <c r="L26" s="1"/>
  <c r="K18"/>
  <c r="J18"/>
  <c r="J26" s="1"/>
  <c r="I18"/>
  <c r="H18"/>
  <c r="H26" s="1"/>
  <c r="G18"/>
  <c r="F18"/>
  <c r="F26" s="1"/>
  <c r="E18"/>
  <c r="E26" s="1"/>
  <c r="BD72"/>
  <c r="BD70"/>
  <c r="BD67"/>
  <c r="F19" i="10"/>
  <c r="K19"/>
  <c r="N19"/>
  <c r="P19"/>
  <c r="R19"/>
  <c r="T19"/>
  <c r="V19"/>
  <c r="X19"/>
  <c r="Z19"/>
  <c r="AB19"/>
  <c r="AD19"/>
  <c r="AF19"/>
  <c r="AH19"/>
  <c r="AJ19"/>
  <c r="AL19"/>
  <c r="AN19"/>
  <c r="AP19"/>
  <c r="AR19"/>
  <c r="AT19"/>
  <c r="AV19"/>
  <c r="AX19"/>
  <c r="AZ19"/>
  <c r="BB19"/>
  <c r="BD19"/>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E18"/>
  <c r="AP12" i="20"/>
  <c r="D34"/>
  <c r="I7" i="33" l="1"/>
  <c r="J7"/>
  <c r="K86" i="31"/>
  <c r="E19" i="10"/>
  <c r="BC19"/>
  <c r="BA19"/>
  <c r="AY19"/>
  <c r="AW19"/>
  <c r="AU19"/>
  <c r="AS19"/>
  <c r="AQ19"/>
  <c r="AO19"/>
  <c r="AM19"/>
  <c r="AK19"/>
  <c r="AI19"/>
  <c r="AG19"/>
  <c r="AE19"/>
  <c r="AC19"/>
  <c r="AA19"/>
  <c r="Y19"/>
  <c r="W19"/>
  <c r="U19"/>
  <c r="S19"/>
  <c r="Q19"/>
  <c r="O19"/>
  <c r="M19"/>
  <c r="I19"/>
  <c r="G26" i="31"/>
  <c r="G28" s="1"/>
  <c r="G29" s="1"/>
  <c r="I26"/>
  <c r="K26"/>
  <c r="M26"/>
  <c r="O26"/>
  <c r="Q26"/>
  <c r="S26"/>
  <c r="U26"/>
  <c r="W26"/>
  <c r="AA26"/>
  <c r="AC26"/>
  <c r="AE26"/>
  <c r="AG26"/>
  <c r="AI26"/>
  <c r="AK26"/>
  <c r="AM26"/>
  <c r="AO26"/>
  <c r="AQ26"/>
  <c r="AS26"/>
  <c r="AU26"/>
  <c r="AW26"/>
  <c r="AQ12" i="20"/>
  <c r="AN30" i="10" s="1"/>
  <c r="BF12" i="20"/>
  <c r="BC87" i="31" s="1"/>
  <c r="BD12" i="20"/>
  <c r="BA87" i="31" s="1"/>
  <c r="D78" i="20"/>
  <c r="B31" s="1"/>
  <c r="BG12"/>
  <c r="BE12"/>
  <c r="BC12"/>
  <c r="BA12"/>
  <c r="AY12"/>
  <c r="AW12"/>
  <c r="AU12"/>
  <c r="AS12"/>
  <c r="BC30" i="10"/>
  <c r="BA30"/>
  <c r="AM30"/>
  <c r="BB12" i="20"/>
  <c r="AZ12"/>
  <c r="AX12"/>
  <c r="AV12"/>
  <c r="AT12"/>
  <c r="AR12"/>
  <c r="E65" i="31"/>
  <c r="G65"/>
  <c r="I65"/>
  <c r="AY65"/>
  <c r="BA65"/>
  <c r="BC65"/>
  <c r="E67"/>
  <c r="G67"/>
  <c r="I67"/>
  <c r="K67"/>
  <c r="M67"/>
  <c r="O67"/>
  <c r="Q67"/>
  <c r="S67"/>
  <c r="U67"/>
  <c r="W67"/>
  <c r="Y67"/>
  <c r="AA67"/>
  <c r="AC67"/>
  <c r="AE67"/>
  <c r="AG67"/>
  <c r="AI67"/>
  <c r="AK67"/>
  <c r="AM67"/>
  <c r="AO67"/>
  <c r="AQ67"/>
  <c r="AS67"/>
  <c r="AU67"/>
  <c r="AW67"/>
  <c r="AY67"/>
  <c r="BA67"/>
  <c r="BC67"/>
  <c r="E68"/>
  <c r="G68"/>
  <c r="I68"/>
  <c r="K68"/>
  <c r="M68"/>
  <c r="O68"/>
  <c r="Q68"/>
  <c r="S68"/>
  <c r="U68"/>
  <c r="W68"/>
  <c r="Y68"/>
  <c r="AA68"/>
  <c r="AC68"/>
  <c r="AE68"/>
  <c r="AG68"/>
  <c r="AI68"/>
  <c r="AK68"/>
  <c r="AM68"/>
  <c r="AO68"/>
  <c r="AQ68"/>
  <c r="AS68"/>
  <c r="AU68"/>
  <c r="AW68"/>
  <c r="AY68"/>
  <c r="BA68"/>
  <c r="BC68"/>
  <c r="E70"/>
  <c r="G70"/>
  <c r="I70"/>
  <c r="K70"/>
  <c r="M70"/>
  <c r="O70"/>
  <c r="Q70"/>
  <c r="S70"/>
  <c r="U70"/>
  <c r="W70"/>
  <c r="Y70"/>
  <c r="AA70"/>
  <c r="AC70"/>
  <c r="AE70"/>
  <c r="AG70"/>
  <c r="AI70"/>
  <c r="AK70"/>
  <c r="AM70"/>
  <c r="AO70"/>
  <c r="AQ70"/>
  <c r="AS70"/>
  <c r="AU70"/>
  <c r="AW70"/>
  <c r="AY70"/>
  <c r="BA70"/>
  <c r="BC70"/>
  <c r="E71"/>
  <c r="G71"/>
  <c r="I71"/>
  <c r="K71"/>
  <c r="M71"/>
  <c r="O71"/>
  <c r="Q71"/>
  <c r="S71"/>
  <c r="U71"/>
  <c r="W71"/>
  <c r="Y71"/>
  <c r="AA71"/>
  <c r="AC71"/>
  <c r="AE71"/>
  <c r="AG71"/>
  <c r="AI71"/>
  <c r="AK71"/>
  <c r="AM71"/>
  <c r="AO71"/>
  <c r="AQ71"/>
  <c r="AS71"/>
  <c r="AU71"/>
  <c r="AW71"/>
  <c r="AY71"/>
  <c r="BA71"/>
  <c r="BC71"/>
  <c r="E72"/>
  <c r="G72"/>
  <c r="I72"/>
  <c r="K72"/>
  <c r="M72"/>
  <c r="O72"/>
  <c r="Q72"/>
  <c r="S72"/>
  <c r="U72"/>
  <c r="W72"/>
  <c r="Y72"/>
  <c r="AA72"/>
  <c r="AC72"/>
  <c r="AE72"/>
  <c r="AG72"/>
  <c r="AI72"/>
  <c r="AK72"/>
  <c r="AM72"/>
  <c r="AO72"/>
  <c r="AQ72"/>
  <c r="AS72"/>
  <c r="AU72"/>
  <c r="AW72"/>
  <c r="AY72"/>
  <c r="BA72"/>
  <c r="BC72"/>
  <c r="L19" i="10"/>
  <c r="J19"/>
  <c r="H19"/>
  <c r="F65" i="31"/>
  <c r="H65"/>
  <c r="J65"/>
  <c r="AX65"/>
  <c r="AZ65"/>
  <c r="BB65"/>
  <c r="F67"/>
  <c r="H67"/>
  <c r="J67"/>
  <c r="L67"/>
  <c r="N67"/>
  <c r="P67"/>
  <c r="R67"/>
  <c r="T67"/>
  <c r="V67"/>
  <c r="X67"/>
  <c r="Z67"/>
  <c r="AB67"/>
  <c r="AD67"/>
  <c r="AF67"/>
  <c r="AH67"/>
  <c r="AJ67"/>
  <c r="AL67"/>
  <c r="AN67"/>
  <c r="AP67"/>
  <c r="AR67"/>
  <c r="AT67"/>
  <c r="AV67"/>
  <c r="AX67"/>
  <c r="AZ67"/>
  <c r="BB67"/>
  <c r="F68"/>
  <c r="H68"/>
  <c r="J68"/>
  <c r="L68"/>
  <c r="N68"/>
  <c r="P68"/>
  <c r="R68"/>
  <c r="T68"/>
  <c r="V68"/>
  <c r="X68"/>
  <c r="Z68"/>
  <c r="AB68"/>
  <c r="AD68"/>
  <c r="AF68"/>
  <c r="AH68"/>
  <c r="AJ68"/>
  <c r="AL68"/>
  <c r="AN68"/>
  <c r="AP68"/>
  <c r="AR68"/>
  <c r="AT68"/>
  <c r="AV68"/>
  <c r="AX68"/>
  <c r="AZ68"/>
  <c r="BB68"/>
  <c r="F70"/>
  <c r="H70"/>
  <c r="J70"/>
  <c r="L70"/>
  <c r="N70"/>
  <c r="P70"/>
  <c r="R70"/>
  <c r="T70"/>
  <c r="V70"/>
  <c r="X70"/>
  <c r="Z70"/>
  <c r="AB70"/>
  <c r="AD70"/>
  <c r="AF70"/>
  <c r="AH70"/>
  <c r="AJ70"/>
  <c r="AL70"/>
  <c r="AN70"/>
  <c r="AP70"/>
  <c r="AR70"/>
  <c r="AT70"/>
  <c r="AV70"/>
  <c r="AX70"/>
  <c r="AZ70"/>
  <c r="BB70"/>
  <c r="F71"/>
  <c r="H71"/>
  <c r="J71"/>
  <c r="L71"/>
  <c r="N71"/>
  <c r="P71"/>
  <c r="R71"/>
  <c r="T71"/>
  <c r="V71"/>
  <c r="X71"/>
  <c r="Z71"/>
  <c r="AB71"/>
  <c r="AD71"/>
  <c r="AF71"/>
  <c r="AH71"/>
  <c r="AJ71"/>
  <c r="AL71"/>
  <c r="AN71"/>
  <c r="AP71"/>
  <c r="AR71"/>
  <c r="AT71"/>
  <c r="AV71"/>
  <c r="AX71"/>
  <c r="AZ71"/>
  <c r="BB71"/>
  <c r="BD71"/>
  <c r="F72"/>
  <c r="H72"/>
  <c r="J72"/>
  <c r="L72"/>
  <c r="N72"/>
  <c r="P72"/>
  <c r="R72"/>
  <c r="T72"/>
  <c r="V72"/>
  <c r="X72"/>
  <c r="Z72"/>
  <c r="AB72"/>
  <c r="AD72"/>
  <c r="AF72"/>
  <c r="AH72"/>
  <c r="AJ72"/>
  <c r="AL72"/>
  <c r="AN72"/>
  <c r="AP72"/>
  <c r="AR72"/>
  <c r="AT72"/>
  <c r="AV72"/>
  <c r="AX72"/>
  <c r="AZ72"/>
  <c r="BB72"/>
  <c r="Y26"/>
  <c r="E28"/>
  <c r="E29" s="1"/>
  <c r="F28"/>
  <c r="F29" s="1"/>
  <c r="H28"/>
  <c r="H29" s="1"/>
  <c r="J28"/>
  <c r="J29" s="1"/>
  <c r="L28"/>
  <c r="L29" s="1"/>
  <c r="N28"/>
  <c r="N29" s="1"/>
  <c r="P28"/>
  <c r="P29" s="1"/>
  <c r="R28"/>
  <c r="R29" s="1"/>
  <c r="T28"/>
  <c r="T29" s="1"/>
  <c r="V28"/>
  <c r="V29" s="1"/>
  <c r="X28"/>
  <c r="X29" s="1"/>
  <c r="Z28"/>
  <c r="Z29" s="1"/>
  <c r="AB28"/>
  <c r="AB29" s="1"/>
  <c r="AD28"/>
  <c r="AD29" s="1"/>
  <c r="AF28"/>
  <c r="AF29" s="1"/>
  <c r="AH28"/>
  <c r="AH29" s="1"/>
  <c r="AJ28"/>
  <c r="AJ29" s="1"/>
  <c r="AL28"/>
  <c r="AL29" s="1"/>
  <c r="AN28"/>
  <c r="AN29" s="1"/>
  <c r="AP28"/>
  <c r="AP29" s="1"/>
  <c r="AR28"/>
  <c r="AR29" s="1"/>
  <c r="AT28"/>
  <c r="AT29" s="1"/>
  <c r="AV28"/>
  <c r="AV29" s="1"/>
  <c r="I28"/>
  <c r="I29" s="1"/>
  <c r="K28"/>
  <c r="K29" s="1"/>
  <c r="M28"/>
  <c r="M29" s="1"/>
  <c r="O28"/>
  <c r="O29" s="1"/>
  <c r="Q28"/>
  <c r="Q29" s="1"/>
  <c r="S28"/>
  <c r="S29" s="1"/>
  <c r="U28"/>
  <c r="U29" s="1"/>
  <c r="W28"/>
  <c r="W29" s="1"/>
  <c r="Y28"/>
  <c r="Y29" s="1"/>
  <c r="AA28"/>
  <c r="AA29" s="1"/>
  <c r="AC28"/>
  <c r="AC29" s="1"/>
  <c r="AE28"/>
  <c r="AE29" s="1"/>
  <c r="AG28"/>
  <c r="AG29" s="1"/>
  <c r="AI28"/>
  <c r="AI29" s="1"/>
  <c r="AK28"/>
  <c r="AM28"/>
  <c r="AM29" s="1"/>
  <c r="AO28"/>
  <c r="AQ28"/>
  <c r="AQ29" s="1"/>
  <c r="AS28"/>
  <c r="AU28"/>
  <c r="AU29" s="1"/>
  <c r="AW28"/>
  <c r="K65" l="1"/>
  <c r="G7" i="33"/>
  <c r="L86" i="31"/>
  <c r="AQ30" i="10"/>
  <c r="AU30"/>
  <c r="AY87" i="31"/>
  <c r="AY30" i="10"/>
  <c r="AR30"/>
  <c r="AV30"/>
  <c r="AZ30"/>
  <c r="AZ87" i="31"/>
  <c r="BD30" i="10"/>
  <c r="BD87" i="31"/>
  <c r="D35" i="20"/>
  <c r="D36" s="1"/>
  <c r="D37" s="1"/>
  <c r="D38" s="1"/>
  <c r="D39" s="1"/>
  <c r="D40" s="1"/>
  <c r="AO30" i="10"/>
  <c r="AS30"/>
  <c r="AW30"/>
  <c r="AP30"/>
  <c r="AT30"/>
  <c r="AX30"/>
  <c r="AX87" i="31"/>
  <c r="BB30" i="10"/>
  <c r="BB87" i="31"/>
  <c r="AW29"/>
  <c r="AS29"/>
  <c r="AO29"/>
  <c r="AK29"/>
  <c r="BD58"/>
  <c r="BB58"/>
  <c r="AZ58"/>
  <c r="AX58"/>
  <c r="AV58"/>
  <c r="AT58"/>
  <c r="AR58"/>
  <c r="AP58"/>
  <c r="AN58"/>
  <c r="AL58"/>
  <c r="AJ58"/>
  <c r="AH58"/>
  <c r="BC58"/>
  <c r="BA58"/>
  <c r="AY58"/>
  <c r="AW58"/>
  <c r="AU58"/>
  <c r="AS58"/>
  <c r="AQ58"/>
  <c r="AO58"/>
  <c r="AM58"/>
  <c r="AK58"/>
  <c r="AI58"/>
  <c r="BC56"/>
  <c r="BA56"/>
  <c r="AY56"/>
  <c r="AW56"/>
  <c r="AU56"/>
  <c r="AS56"/>
  <c r="AQ56"/>
  <c r="AO56"/>
  <c r="AM56"/>
  <c r="AK56"/>
  <c r="AI56"/>
  <c r="AG56"/>
  <c r="BD56"/>
  <c r="BB56"/>
  <c r="AZ56"/>
  <c r="AX56"/>
  <c r="AV56"/>
  <c r="AT56"/>
  <c r="AR56"/>
  <c r="AP56"/>
  <c r="AN56"/>
  <c r="AL56"/>
  <c r="AJ56"/>
  <c r="AH56"/>
  <c r="AF56"/>
  <c r="BD54"/>
  <c r="BB54"/>
  <c r="AZ54"/>
  <c r="AX54"/>
  <c r="AV54"/>
  <c r="AT54"/>
  <c r="AR54"/>
  <c r="AP54"/>
  <c r="AN54"/>
  <c r="AL54"/>
  <c r="AJ54"/>
  <c r="AH54"/>
  <c r="AF54"/>
  <c r="AD54"/>
  <c r="BC54"/>
  <c r="BA54"/>
  <c r="AY54"/>
  <c r="AW54"/>
  <c r="AU54"/>
  <c r="AS54"/>
  <c r="AQ54"/>
  <c r="AO54"/>
  <c r="AM54"/>
  <c r="AK54"/>
  <c r="AI54"/>
  <c r="AG54"/>
  <c r="AE54"/>
  <c r="BC52"/>
  <c r="BA52"/>
  <c r="AY52"/>
  <c r="AW52"/>
  <c r="AU52"/>
  <c r="AS52"/>
  <c r="AQ52"/>
  <c r="AO52"/>
  <c r="AM52"/>
  <c r="AK52"/>
  <c r="AI52"/>
  <c r="AG52"/>
  <c r="AE52"/>
  <c r="AC52"/>
  <c r="BD52"/>
  <c r="BB52"/>
  <c r="AZ52"/>
  <c r="AX52"/>
  <c r="AV52"/>
  <c r="AT52"/>
  <c r="AR52"/>
  <c r="AP52"/>
  <c r="AN52"/>
  <c r="AL52"/>
  <c r="AJ52"/>
  <c r="AH52"/>
  <c r="AF52"/>
  <c r="AD52"/>
  <c r="AB52"/>
  <c r="BD50"/>
  <c r="BB50"/>
  <c r="AZ50"/>
  <c r="AX50"/>
  <c r="AV50"/>
  <c r="AT50"/>
  <c r="AR50"/>
  <c r="AP50"/>
  <c r="AN50"/>
  <c r="AL50"/>
  <c r="AJ50"/>
  <c r="AH50"/>
  <c r="AF50"/>
  <c r="AD50"/>
  <c r="AB50"/>
  <c r="Z50"/>
  <c r="BC50"/>
  <c r="BA50"/>
  <c r="AY50"/>
  <c r="AW50"/>
  <c r="AU50"/>
  <c r="AS50"/>
  <c r="AQ50"/>
  <c r="AO50"/>
  <c r="AM50"/>
  <c r="AK50"/>
  <c r="AI50"/>
  <c r="AG50"/>
  <c r="AE50"/>
  <c r="AC50"/>
  <c r="AA50"/>
  <c r="BC48"/>
  <c r="BA48"/>
  <c r="AY48"/>
  <c r="AW48"/>
  <c r="AU48"/>
  <c r="AS48"/>
  <c r="AQ48"/>
  <c r="AO48"/>
  <c r="AM48"/>
  <c r="AK48"/>
  <c r="AI48"/>
  <c r="AG48"/>
  <c r="AE48"/>
  <c r="AC48"/>
  <c r="AA48"/>
  <c r="Y48"/>
  <c r="BD48"/>
  <c r="BB48"/>
  <c r="AZ48"/>
  <c r="AX48"/>
  <c r="AV48"/>
  <c r="AT48"/>
  <c r="AR48"/>
  <c r="AP48"/>
  <c r="AN48"/>
  <c r="AL48"/>
  <c r="AJ48"/>
  <c r="AH48"/>
  <c r="AF48"/>
  <c r="AD48"/>
  <c r="AB48"/>
  <c r="Z48"/>
  <c r="X48"/>
  <c r="BD46"/>
  <c r="BB46"/>
  <c r="AZ46"/>
  <c r="AX46"/>
  <c r="AV46"/>
  <c r="AT46"/>
  <c r="AR46"/>
  <c r="AP46"/>
  <c r="AN46"/>
  <c r="AL46"/>
  <c r="AJ46"/>
  <c r="AH46"/>
  <c r="AF46"/>
  <c r="AD46"/>
  <c r="AB46"/>
  <c r="Z46"/>
  <c r="X46"/>
  <c r="V46"/>
  <c r="BC46"/>
  <c r="BA46"/>
  <c r="AY46"/>
  <c r="AW46"/>
  <c r="AU46"/>
  <c r="AS46"/>
  <c r="AQ46"/>
  <c r="AO46"/>
  <c r="AM46"/>
  <c r="AK46"/>
  <c r="AI46"/>
  <c r="AG46"/>
  <c r="AE46"/>
  <c r="AC46"/>
  <c r="AA46"/>
  <c r="Y46"/>
  <c r="W46"/>
  <c r="BC44"/>
  <c r="BA44"/>
  <c r="AY44"/>
  <c r="AW44"/>
  <c r="AU44"/>
  <c r="AS44"/>
  <c r="AQ44"/>
  <c r="AO44"/>
  <c r="AM44"/>
  <c r="AK44"/>
  <c r="AI44"/>
  <c r="AG44"/>
  <c r="AE44"/>
  <c r="AC44"/>
  <c r="AA44"/>
  <c r="Y44"/>
  <c r="W44"/>
  <c r="U44"/>
  <c r="BD44"/>
  <c r="BB44"/>
  <c r="AZ44"/>
  <c r="AX44"/>
  <c r="AV44"/>
  <c r="AT44"/>
  <c r="AR44"/>
  <c r="AP44"/>
  <c r="AN44"/>
  <c r="AL44"/>
  <c r="AJ44"/>
  <c r="AH44"/>
  <c r="AF44"/>
  <c r="AD44"/>
  <c r="AB44"/>
  <c r="Z44"/>
  <c r="X44"/>
  <c r="V44"/>
  <c r="T44"/>
  <c r="BD42"/>
  <c r="BB42"/>
  <c r="AZ42"/>
  <c r="AX42"/>
  <c r="AV42"/>
  <c r="AT42"/>
  <c r="AR42"/>
  <c r="AP42"/>
  <c r="AN42"/>
  <c r="AL42"/>
  <c r="AJ42"/>
  <c r="AH42"/>
  <c r="BC42"/>
  <c r="BA42"/>
  <c r="AY42"/>
  <c r="AW42"/>
  <c r="AU42"/>
  <c r="AS42"/>
  <c r="AQ42"/>
  <c r="AO42"/>
  <c r="AM42"/>
  <c r="AK42"/>
  <c r="AI42"/>
  <c r="AG42"/>
  <c r="AE42"/>
  <c r="AC42"/>
  <c r="AA42"/>
  <c r="Y42"/>
  <c r="W42"/>
  <c r="U42"/>
  <c r="S42"/>
  <c r="AF42"/>
  <c r="AB42"/>
  <c r="X42"/>
  <c r="T42"/>
  <c r="AD42"/>
  <c r="Z42"/>
  <c r="V42"/>
  <c r="R42"/>
  <c r="BD40"/>
  <c r="BB40"/>
  <c r="AZ40"/>
  <c r="AX40"/>
  <c r="AV40"/>
  <c r="AT40"/>
  <c r="AR40"/>
  <c r="AP40"/>
  <c r="AN40"/>
  <c r="AL40"/>
  <c r="AJ40"/>
  <c r="AH40"/>
  <c r="AF40"/>
  <c r="AD40"/>
  <c r="AB40"/>
  <c r="Z40"/>
  <c r="X40"/>
  <c r="V40"/>
  <c r="T40"/>
  <c r="R40"/>
  <c r="P40"/>
  <c r="BC40"/>
  <c r="BA40"/>
  <c r="AY40"/>
  <c r="AW40"/>
  <c r="AU40"/>
  <c r="AS40"/>
  <c r="AQ40"/>
  <c r="AO40"/>
  <c r="AM40"/>
  <c r="AK40"/>
  <c r="AI40"/>
  <c r="AG40"/>
  <c r="AE40"/>
  <c r="AC40"/>
  <c r="AA40"/>
  <c r="Y40"/>
  <c r="W40"/>
  <c r="U40"/>
  <c r="S40"/>
  <c r="Q40"/>
  <c r="BC38"/>
  <c r="BA38"/>
  <c r="AY38"/>
  <c r="AW38"/>
  <c r="AU38"/>
  <c r="AS38"/>
  <c r="AQ38"/>
  <c r="AO38"/>
  <c r="AM38"/>
  <c r="AK38"/>
  <c r="AI38"/>
  <c r="AG38"/>
  <c r="AE38"/>
  <c r="AC38"/>
  <c r="AA38"/>
  <c r="Y38"/>
  <c r="W38"/>
  <c r="U38"/>
  <c r="S38"/>
  <c r="Q38"/>
  <c r="O38"/>
  <c r="BD38"/>
  <c r="BB38"/>
  <c r="AZ38"/>
  <c r="AX38"/>
  <c r="AV38"/>
  <c r="AT38"/>
  <c r="AR38"/>
  <c r="AP38"/>
  <c r="AN38"/>
  <c r="AL38"/>
  <c r="AJ38"/>
  <c r="AH38"/>
  <c r="AF38"/>
  <c r="AD38"/>
  <c r="AB38"/>
  <c r="Z38"/>
  <c r="X38"/>
  <c r="V38"/>
  <c r="T38"/>
  <c r="R38"/>
  <c r="P38"/>
  <c r="N38"/>
  <c r="BD36"/>
  <c r="BB36"/>
  <c r="AZ36"/>
  <c r="AX36"/>
  <c r="AV36"/>
  <c r="AT36"/>
  <c r="AR36"/>
  <c r="AP36"/>
  <c r="AN36"/>
  <c r="AL36"/>
  <c r="AJ36"/>
  <c r="AH36"/>
  <c r="AF36"/>
  <c r="AD36"/>
  <c r="AB36"/>
  <c r="Z36"/>
  <c r="X36"/>
  <c r="V36"/>
  <c r="T36"/>
  <c r="R36"/>
  <c r="P36"/>
  <c r="N36"/>
  <c r="L36"/>
  <c r="BC36"/>
  <c r="BA36"/>
  <c r="AY36"/>
  <c r="AW36"/>
  <c r="AU36"/>
  <c r="AS36"/>
  <c r="AQ36"/>
  <c r="AO36"/>
  <c r="AM36"/>
  <c r="AK36"/>
  <c r="AI36"/>
  <c r="AG36"/>
  <c r="AE36"/>
  <c r="AC36"/>
  <c r="AA36"/>
  <c r="Y36"/>
  <c r="W36"/>
  <c r="U36"/>
  <c r="S36"/>
  <c r="Q36"/>
  <c r="O36"/>
  <c r="M36"/>
  <c r="BB34"/>
  <c r="AZ34"/>
  <c r="AX34"/>
  <c r="AV34"/>
  <c r="AT34"/>
  <c r="AR34"/>
  <c r="AP34"/>
  <c r="AN34"/>
  <c r="AL34"/>
  <c r="AJ34"/>
  <c r="AH34"/>
  <c r="AF34"/>
  <c r="AD34"/>
  <c r="AB34"/>
  <c r="Z34"/>
  <c r="X34"/>
  <c r="V34"/>
  <c r="T34"/>
  <c r="R34"/>
  <c r="P34"/>
  <c r="N34"/>
  <c r="L34"/>
  <c r="J34"/>
  <c r="BA34"/>
  <c r="AY34"/>
  <c r="AW34"/>
  <c r="AU34"/>
  <c r="AS34"/>
  <c r="AQ34"/>
  <c r="AO34"/>
  <c r="AM34"/>
  <c r="AK34"/>
  <c r="AI34"/>
  <c r="AG34"/>
  <c r="AE34"/>
  <c r="AC34"/>
  <c r="AA34"/>
  <c r="Y34"/>
  <c r="W34"/>
  <c r="U34"/>
  <c r="S34"/>
  <c r="Q34"/>
  <c r="O34"/>
  <c r="M34"/>
  <c r="K34"/>
  <c r="AZ32"/>
  <c r="AX32"/>
  <c r="AV32"/>
  <c r="AT32"/>
  <c r="AR32"/>
  <c r="AP32"/>
  <c r="AN32"/>
  <c r="AL32"/>
  <c r="AJ32"/>
  <c r="AH32"/>
  <c r="AF32"/>
  <c r="AD32"/>
  <c r="AB32"/>
  <c r="Z32"/>
  <c r="X32"/>
  <c r="V32"/>
  <c r="T32"/>
  <c r="R32"/>
  <c r="P32"/>
  <c r="N32"/>
  <c r="L32"/>
  <c r="J32"/>
  <c r="H32"/>
  <c r="AY32"/>
  <c r="AW32"/>
  <c r="AU32"/>
  <c r="AS32"/>
  <c r="AQ32"/>
  <c r="AO32"/>
  <c r="AM32"/>
  <c r="AK32"/>
  <c r="AI32"/>
  <c r="AG32"/>
  <c r="AE32"/>
  <c r="AC32"/>
  <c r="AA32"/>
  <c r="Y32"/>
  <c r="W32"/>
  <c r="U32"/>
  <c r="S32"/>
  <c r="Q32"/>
  <c r="O32"/>
  <c r="M32"/>
  <c r="K32"/>
  <c r="I32"/>
  <c r="E62"/>
  <c r="AX30"/>
  <c r="AV30"/>
  <c r="AT30"/>
  <c r="AR30"/>
  <c r="AP30"/>
  <c r="AN30"/>
  <c r="AL30"/>
  <c r="AJ30"/>
  <c r="AH30"/>
  <c r="AF30"/>
  <c r="AD30"/>
  <c r="AB30"/>
  <c r="Z30"/>
  <c r="X30"/>
  <c r="V30"/>
  <c r="T30"/>
  <c r="R30"/>
  <c r="P30"/>
  <c r="N30"/>
  <c r="L30"/>
  <c r="J30"/>
  <c r="H30"/>
  <c r="F30"/>
  <c r="F60" s="1"/>
  <c r="AW30"/>
  <c r="AU30"/>
  <c r="AS30"/>
  <c r="AQ30"/>
  <c r="AO30"/>
  <c r="AM30"/>
  <c r="AK30"/>
  <c r="AI30"/>
  <c r="AG30"/>
  <c r="AE30"/>
  <c r="AC30"/>
  <c r="AA30"/>
  <c r="Y30"/>
  <c r="W30"/>
  <c r="U30"/>
  <c r="S30"/>
  <c r="Q30"/>
  <c r="O30"/>
  <c r="M30"/>
  <c r="K30"/>
  <c r="I30"/>
  <c r="G30"/>
  <c r="BD59"/>
  <c r="BB59"/>
  <c r="AZ59"/>
  <c r="AX59"/>
  <c r="AV59"/>
  <c r="AT59"/>
  <c r="AR59"/>
  <c r="AP59"/>
  <c r="AN59"/>
  <c r="AL59"/>
  <c r="AJ59"/>
  <c r="BC59"/>
  <c r="BA59"/>
  <c r="AY59"/>
  <c r="AW59"/>
  <c r="AU59"/>
  <c r="AS59"/>
  <c r="AQ59"/>
  <c r="AO59"/>
  <c r="AM59"/>
  <c r="AK59"/>
  <c r="AI59"/>
  <c r="BC57"/>
  <c r="BA57"/>
  <c r="AY57"/>
  <c r="AW57"/>
  <c r="AU57"/>
  <c r="AS57"/>
  <c r="AQ57"/>
  <c r="AO57"/>
  <c r="AM57"/>
  <c r="AK57"/>
  <c r="AI57"/>
  <c r="AG57"/>
  <c r="BD57"/>
  <c r="BB57"/>
  <c r="AZ57"/>
  <c r="AX57"/>
  <c r="AV57"/>
  <c r="AT57"/>
  <c r="AR57"/>
  <c r="AP57"/>
  <c r="AN57"/>
  <c r="AL57"/>
  <c r="AJ57"/>
  <c r="AH57"/>
  <c r="BD55"/>
  <c r="BB55"/>
  <c r="AZ55"/>
  <c r="AX55"/>
  <c r="AV55"/>
  <c r="AT55"/>
  <c r="AR55"/>
  <c r="AP55"/>
  <c r="AN55"/>
  <c r="AL55"/>
  <c r="AJ55"/>
  <c r="AH55"/>
  <c r="AF55"/>
  <c r="BC55"/>
  <c r="BA55"/>
  <c r="AY55"/>
  <c r="AW55"/>
  <c r="AU55"/>
  <c r="AS55"/>
  <c r="AQ55"/>
  <c r="AO55"/>
  <c r="AM55"/>
  <c r="AK55"/>
  <c r="AI55"/>
  <c r="AG55"/>
  <c r="AE55"/>
  <c r="BC53"/>
  <c r="BA53"/>
  <c r="AY53"/>
  <c r="AW53"/>
  <c r="AU53"/>
  <c r="AS53"/>
  <c r="AQ53"/>
  <c r="AO53"/>
  <c r="AM53"/>
  <c r="AK53"/>
  <c r="AI53"/>
  <c r="AG53"/>
  <c r="AE53"/>
  <c r="AC53"/>
  <c r="BD53"/>
  <c r="BB53"/>
  <c r="AZ53"/>
  <c r="AX53"/>
  <c r="AV53"/>
  <c r="AT53"/>
  <c r="AR53"/>
  <c r="AP53"/>
  <c r="AN53"/>
  <c r="AL53"/>
  <c r="AJ53"/>
  <c r="AH53"/>
  <c r="AF53"/>
  <c r="AD53"/>
  <c r="BD51"/>
  <c r="BB51"/>
  <c r="AZ51"/>
  <c r="AX51"/>
  <c r="AV51"/>
  <c r="AT51"/>
  <c r="AR51"/>
  <c r="AP51"/>
  <c r="AN51"/>
  <c r="AL51"/>
  <c r="AJ51"/>
  <c r="AH51"/>
  <c r="AF51"/>
  <c r="AD51"/>
  <c r="AB51"/>
  <c r="BC51"/>
  <c r="BA51"/>
  <c r="AY51"/>
  <c r="AW51"/>
  <c r="AU51"/>
  <c r="AS51"/>
  <c r="AQ51"/>
  <c r="AO51"/>
  <c r="AM51"/>
  <c r="AK51"/>
  <c r="AI51"/>
  <c r="AG51"/>
  <c r="AE51"/>
  <c r="AC51"/>
  <c r="AA51"/>
  <c r="BC49"/>
  <c r="BA49"/>
  <c r="AY49"/>
  <c r="AW49"/>
  <c r="AU49"/>
  <c r="AS49"/>
  <c r="AQ49"/>
  <c r="AO49"/>
  <c r="AM49"/>
  <c r="AK49"/>
  <c r="AI49"/>
  <c r="AG49"/>
  <c r="AE49"/>
  <c r="AC49"/>
  <c r="AA49"/>
  <c r="Y49"/>
  <c r="BD49"/>
  <c r="BB49"/>
  <c r="AZ49"/>
  <c r="AX49"/>
  <c r="AV49"/>
  <c r="AT49"/>
  <c r="AR49"/>
  <c r="AP49"/>
  <c r="AN49"/>
  <c r="AL49"/>
  <c r="AJ49"/>
  <c r="AH49"/>
  <c r="AF49"/>
  <c r="AD49"/>
  <c r="AB49"/>
  <c r="Z49"/>
  <c r="BD47"/>
  <c r="BB47"/>
  <c r="AZ47"/>
  <c r="AX47"/>
  <c r="AV47"/>
  <c r="AT47"/>
  <c r="AR47"/>
  <c r="AP47"/>
  <c r="AN47"/>
  <c r="AL47"/>
  <c r="AJ47"/>
  <c r="AH47"/>
  <c r="AF47"/>
  <c r="AD47"/>
  <c r="AB47"/>
  <c r="Z47"/>
  <c r="X47"/>
  <c r="BC47"/>
  <c r="BA47"/>
  <c r="AY47"/>
  <c r="AW47"/>
  <c r="AU47"/>
  <c r="AS47"/>
  <c r="AQ47"/>
  <c r="AO47"/>
  <c r="AM47"/>
  <c r="AK47"/>
  <c r="AI47"/>
  <c r="AG47"/>
  <c r="AE47"/>
  <c r="AC47"/>
  <c r="AA47"/>
  <c r="Y47"/>
  <c r="W47"/>
  <c r="BC45"/>
  <c r="BA45"/>
  <c r="AY45"/>
  <c r="AW45"/>
  <c r="AU45"/>
  <c r="AS45"/>
  <c r="AQ45"/>
  <c r="AO45"/>
  <c r="AM45"/>
  <c r="AK45"/>
  <c r="AI45"/>
  <c r="AG45"/>
  <c r="AE45"/>
  <c r="AC45"/>
  <c r="AA45"/>
  <c r="Y45"/>
  <c r="W45"/>
  <c r="U45"/>
  <c r="BD45"/>
  <c r="BB45"/>
  <c r="AZ45"/>
  <c r="AX45"/>
  <c r="AV45"/>
  <c r="AT45"/>
  <c r="AR45"/>
  <c r="AP45"/>
  <c r="AN45"/>
  <c r="AL45"/>
  <c r="AJ45"/>
  <c r="AH45"/>
  <c r="AF45"/>
  <c r="AD45"/>
  <c r="AB45"/>
  <c r="Z45"/>
  <c r="X45"/>
  <c r="V45"/>
  <c r="BD43"/>
  <c r="BB43"/>
  <c r="AZ43"/>
  <c r="AX43"/>
  <c r="AV43"/>
  <c r="AT43"/>
  <c r="AR43"/>
  <c r="AP43"/>
  <c r="AN43"/>
  <c r="AL43"/>
  <c r="AJ43"/>
  <c r="AH43"/>
  <c r="AF43"/>
  <c r="AD43"/>
  <c r="AB43"/>
  <c r="Z43"/>
  <c r="X43"/>
  <c r="V43"/>
  <c r="T43"/>
  <c r="BC43"/>
  <c r="BA43"/>
  <c r="AY43"/>
  <c r="AW43"/>
  <c r="AU43"/>
  <c r="AS43"/>
  <c r="AQ43"/>
  <c r="AO43"/>
  <c r="AM43"/>
  <c r="AK43"/>
  <c r="AI43"/>
  <c r="AG43"/>
  <c r="AE43"/>
  <c r="AC43"/>
  <c r="AA43"/>
  <c r="Y43"/>
  <c r="W43"/>
  <c r="U43"/>
  <c r="S43"/>
  <c r="BD41"/>
  <c r="BB41"/>
  <c r="AZ41"/>
  <c r="AX41"/>
  <c r="BC41"/>
  <c r="AY41"/>
  <c r="AV41"/>
  <c r="AT41"/>
  <c r="AR41"/>
  <c r="AP41"/>
  <c r="AN41"/>
  <c r="AL41"/>
  <c r="AJ41"/>
  <c r="AH41"/>
  <c r="AF41"/>
  <c r="AD41"/>
  <c r="AB41"/>
  <c r="Z41"/>
  <c r="X41"/>
  <c r="V41"/>
  <c r="T41"/>
  <c r="R41"/>
  <c r="BA41"/>
  <c r="AW41"/>
  <c r="AU41"/>
  <c r="AS41"/>
  <c r="AQ41"/>
  <c r="AO41"/>
  <c r="AM41"/>
  <c r="AK41"/>
  <c r="AI41"/>
  <c r="AG41"/>
  <c r="AE41"/>
  <c r="AC41"/>
  <c r="AA41"/>
  <c r="Y41"/>
  <c r="W41"/>
  <c r="U41"/>
  <c r="S41"/>
  <c r="Q41"/>
  <c r="BC39"/>
  <c r="BA39"/>
  <c r="AY39"/>
  <c r="AW39"/>
  <c r="AU39"/>
  <c r="AS39"/>
  <c r="AQ39"/>
  <c r="AO39"/>
  <c r="AM39"/>
  <c r="AK39"/>
  <c r="AI39"/>
  <c r="AG39"/>
  <c r="AE39"/>
  <c r="AC39"/>
  <c r="AA39"/>
  <c r="Y39"/>
  <c r="W39"/>
  <c r="U39"/>
  <c r="S39"/>
  <c r="Q39"/>
  <c r="O39"/>
  <c r="BD39"/>
  <c r="BB39"/>
  <c r="AZ39"/>
  <c r="AX39"/>
  <c r="AV39"/>
  <c r="AT39"/>
  <c r="AR39"/>
  <c r="AP39"/>
  <c r="AN39"/>
  <c r="AL39"/>
  <c r="AJ39"/>
  <c r="AH39"/>
  <c r="AF39"/>
  <c r="AD39"/>
  <c r="AB39"/>
  <c r="Z39"/>
  <c r="X39"/>
  <c r="V39"/>
  <c r="T39"/>
  <c r="R39"/>
  <c r="P39"/>
  <c r="BD37"/>
  <c r="BB37"/>
  <c r="AZ37"/>
  <c r="AX37"/>
  <c r="AV37"/>
  <c r="AT37"/>
  <c r="AR37"/>
  <c r="AP37"/>
  <c r="AN37"/>
  <c r="AL37"/>
  <c r="AJ37"/>
  <c r="AH37"/>
  <c r="AF37"/>
  <c r="AD37"/>
  <c r="AB37"/>
  <c r="Z37"/>
  <c r="X37"/>
  <c r="V37"/>
  <c r="T37"/>
  <c r="R37"/>
  <c r="P37"/>
  <c r="N37"/>
  <c r="BC37"/>
  <c r="BA37"/>
  <c r="AY37"/>
  <c r="AW37"/>
  <c r="AU37"/>
  <c r="AS37"/>
  <c r="AQ37"/>
  <c r="AO37"/>
  <c r="AM37"/>
  <c r="AK37"/>
  <c r="AI37"/>
  <c r="AG37"/>
  <c r="AE37"/>
  <c r="AC37"/>
  <c r="AA37"/>
  <c r="Y37"/>
  <c r="W37"/>
  <c r="U37"/>
  <c r="S37"/>
  <c r="Q37"/>
  <c r="O37"/>
  <c r="M37"/>
  <c r="BB35"/>
  <c r="AZ35"/>
  <c r="AX35"/>
  <c r="AV35"/>
  <c r="AT35"/>
  <c r="AR35"/>
  <c r="AP35"/>
  <c r="AN35"/>
  <c r="AL35"/>
  <c r="AJ35"/>
  <c r="AH35"/>
  <c r="AF35"/>
  <c r="AD35"/>
  <c r="AB35"/>
  <c r="Z35"/>
  <c r="X35"/>
  <c r="V35"/>
  <c r="T35"/>
  <c r="R35"/>
  <c r="P35"/>
  <c r="N35"/>
  <c r="L35"/>
  <c r="BC35"/>
  <c r="BA35"/>
  <c r="AY35"/>
  <c r="AW35"/>
  <c r="AU35"/>
  <c r="AS35"/>
  <c r="AQ35"/>
  <c r="AO35"/>
  <c r="AM35"/>
  <c r="AK35"/>
  <c r="AI35"/>
  <c r="AG35"/>
  <c r="AE35"/>
  <c r="AC35"/>
  <c r="AA35"/>
  <c r="Y35"/>
  <c r="W35"/>
  <c r="U35"/>
  <c r="S35"/>
  <c r="Q35"/>
  <c r="O35"/>
  <c r="M35"/>
  <c r="K35"/>
  <c r="AZ33"/>
  <c r="AX33"/>
  <c r="AV33"/>
  <c r="AT33"/>
  <c r="AR33"/>
  <c r="AP33"/>
  <c r="AN33"/>
  <c r="AL33"/>
  <c r="AJ33"/>
  <c r="AH33"/>
  <c r="AF33"/>
  <c r="AD33"/>
  <c r="AB33"/>
  <c r="Z33"/>
  <c r="X33"/>
  <c r="V33"/>
  <c r="T33"/>
  <c r="R33"/>
  <c r="P33"/>
  <c r="N33"/>
  <c r="L33"/>
  <c r="J33"/>
  <c r="BA33"/>
  <c r="AY33"/>
  <c r="AW33"/>
  <c r="AU33"/>
  <c r="AS33"/>
  <c r="AQ33"/>
  <c r="AO33"/>
  <c r="AM33"/>
  <c r="AK33"/>
  <c r="AI33"/>
  <c r="AG33"/>
  <c r="AE33"/>
  <c r="AC33"/>
  <c r="AA33"/>
  <c r="Y33"/>
  <c r="W33"/>
  <c r="U33"/>
  <c r="S33"/>
  <c r="Q33"/>
  <c r="O33"/>
  <c r="M33"/>
  <c r="K33"/>
  <c r="I33"/>
  <c r="AX31"/>
  <c r="AV31"/>
  <c r="AT31"/>
  <c r="AR31"/>
  <c r="AP31"/>
  <c r="AN31"/>
  <c r="AL31"/>
  <c r="AJ31"/>
  <c r="AH31"/>
  <c r="AF31"/>
  <c r="AD31"/>
  <c r="AB31"/>
  <c r="Z31"/>
  <c r="X31"/>
  <c r="V31"/>
  <c r="T31"/>
  <c r="R31"/>
  <c r="P31"/>
  <c r="N31"/>
  <c r="L31"/>
  <c r="J31"/>
  <c r="H31"/>
  <c r="AY31"/>
  <c r="AW31"/>
  <c r="AU31"/>
  <c r="AS31"/>
  <c r="AQ31"/>
  <c r="AO31"/>
  <c r="AM31"/>
  <c r="AK31"/>
  <c r="AI31"/>
  <c r="AG31"/>
  <c r="AE31"/>
  <c r="AC31"/>
  <c r="AA31"/>
  <c r="Y31"/>
  <c r="W31"/>
  <c r="U31"/>
  <c r="S31"/>
  <c r="Q31"/>
  <c r="O31"/>
  <c r="M31"/>
  <c r="K31"/>
  <c r="I31"/>
  <c r="G31"/>
  <c r="F16" i="10"/>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E16"/>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E15"/>
  <c r="F13"/>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E13"/>
  <c r="L65" i="31" l="1"/>
  <c r="H7" i="33"/>
  <c r="N12" i="32"/>
  <c r="M86" i="31"/>
  <c r="M65" s="1"/>
  <c r="BA60"/>
  <c r="BC60"/>
  <c r="AY60"/>
  <c r="D41" i="20"/>
  <c r="H12"/>
  <c r="G60" i="31"/>
  <c r="K60"/>
  <c r="O60"/>
  <c r="S60"/>
  <c r="W60"/>
  <c r="AA60"/>
  <c r="AE60"/>
  <c r="AI60"/>
  <c r="AM60"/>
  <c r="AQ60"/>
  <c r="AU60"/>
  <c r="J60"/>
  <c r="N60"/>
  <c r="R60"/>
  <c r="V60"/>
  <c r="Z60"/>
  <c r="AD60"/>
  <c r="AH60"/>
  <c r="AL60"/>
  <c r="AP60"/>
  <c r="AT60"/>
  <c r="AX60"/>
  <c r="AZ60"/>
  <c r="BB60"/>
  <c r="BD60"/>
  <c r="E63"/>
  <c r="E64" s="1"/>
  <c r="F61"/>
  <c r="I60"/>
  <c r="M60"/>
  <c r="Q60"/>
  <c r="U60"/>
  <c r="Y60"/>
  <c r="AC60"/>
  <c r="AG60"/>
  <c r="AK60"/>
  <c r="AO60"/>
  <c r="AS60"/>
  <c r="AW60"/>
  <c r="H60"/>
  <c r="L60"/>
  <c r="P60"/>
  <c r="T60"/>
  <c r="X60"/>
  <c r="AB60"/>
  <c r="AF60"/>
  <c r="AJ60"/>
  <c r="AN60"/>
  <c r="AR60"/>
  <c r="AV60"/>
  <c r="F12" i="10"/>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E12"/>
  <c r="F20"/>
  <c r="O12" i="32" l="1"/>
  <c r="N86" i="31"/>
  <c r="N65" s="1"/>
  <c r="D42" i="20"/>
  <c r="I12"/>
  <c r="E87" i="31"/>
  <c r="E30" i="10"/>
  <c r="F62" i="31"/>
  <c r="G61" s="1"/>
  <c r="G62" s="1"/>
  <c r="H61" s="1"/>
  <c r="H62" s="1"/>
  <c r="I61" s="1"/>
  <c r="E20" i="10"/>
  <c r="BD20"/>
  <c r="BC20"/>
  <c r="BB20"/>
  <c r="BA20"/>
  <c r="AZ20"/>
  <c r="AY20"/>
  <c r="AX20"/>
  <c r="AW20"/>
  <c r="AV20"/>
  <c r="AU20"/>
  <c r="AT20"/>
  <c r="AS20"/>
  <c r="AR20"/>
  <c r="AQ20"/>
  <c r="AP20"/>
  <c r="AO20"/>
  <c r="AN20"/>
  <c r="AM20"/>
  <c r="AL20"/>
  <c r="AK20"/>
  <c r="AJ20"/>
  <c r="AI20"/>
  <c r="AH20"/>
  <c r="AG20"/>
  <c r="AF20"/>
  <c r="AE20"/>
  <c r="AD20"/>
  <c r="AC20"/>
  <c r="AB20"/>
  <c r="AA20"/>
  <c r="Z20"/>
  <c r="Y20"/>
  <c r="X20"/>
  <c r="W20"/>
  <c r="V20"/>
  <c r="U20"/>
  <c r="T20"/>
  <c r="S20"/>
  <c r="R20"/>
  <c r="Q20"/>
  <c r="P20"/>
  <c r="O20"/>
  <c r="N20"/>
  <c r="M20"/>
  <c r="L20"/>
  <c r="K20"/>
  <c r="J20"/>
  <c r="I20"/>
  <c r="H20"/>
  <c r="G20"/>
  <c r="P12" i="32" l="1"/>
  <c r="O86" i="31"/>
  <c r="O65" s="1"/>
  <c r="D43" i="20"/>
  <c r="J12"/>
  <c r="F30" i="10"/>
  <c r="F14" s="1"/>
  <c r="F87" i="31"/>
  <c r="F66" s="1"/>
  <c r="BC14" i="10"/>
  <c r="BC69" i="31"/>
  <c r="BC66"/>
  <c r="AY14" i="10"/>
  <c r="AY69" i="31"/>
  <c r="AY66"/>
  <c r="AW14" i="10"/>
  <c r="AW69" i="31"/>
  <c r="AU14" i="10"/>
  <c r="AU69" i="31"/>
  <c r="AS14" i="10"/>
  <c r="AS69" i="31"/>
  <c r="AQ14" i="10"/>
  <c r="AQ69" i="31"/>
  <c r="AO14" i="10"/>
  <c r="AO69" i="31"/>
  <c r="AM14" i="10"/>
  <c r="AM69" i="31"/>
  <c r="AK69"/>
  <c r="AI69"/>
  <c r="AG69"/>
  <c r="AE69"/>
  <c r="AC69"/>
  <c r="AA69"/>
  <c r="Y69"/>
  <c r="W69"/>
  <c r="U69"/>
  <c r="S69"/>
  <c r="Q69"/>
  <c r="O69"/>
  <c r="M69"/>
  <c r="K69"/>
  <c r="I69"/>
  <c r="G69"/>
  <c r="E14" i="10"/>
  <c r="E69" i="31"/>
  <c r="E66"/>
  <c r="BA14" i="10"/>
  <c r="BA69" i="31"/>
  <c r="BA66"/>
  <c r="BD14" i="10"/>
  <c r="BD69" i="31"/>
  <c r="BD66"/>
  <c r="BB14" i="10"/>
  <c r="BB69" i="31"/>
  <c r="BB66"/>
  <c r="AZ14" i="10"/>
  <c r="AZ69" i="31"/>
  <c r="AZ66"/>
  <c r="AX14" i="10"/>
  <c r="AX69" i="31"/>
  <c r="AX66"/>
  <c r="AV14" i="10"/>
  <c r="AV69" i="31"/>
  <c r="AT14" i="10"/>
  <c r="AT69" i="31"/>
  <c r="AR14" i="10"/>
  <c r="AR69" i="31"/>
  <c r="AP14" i="10"/>
  <c r="AP69" i="31"/>
  <c r="AN14" i="10"/>
  <c r="AN69" i="31"/>
  <c r="AL69"/>
  <c r="AJ69"/>
  <c r="AH69"/>
  <c r="AF69"/>
  <c r="AD69"/>
  <c r="AB69"/>
  <c r="Z69"/>
  <c r="X69"/>
  <c r="V69"/>
  <c r="T69"/>
  <c r="R69"/>
  <c r="P69"/>
  <c r="N69"/>
  <c r="L69"/>
  <c r="J69"/>
  <c r="H69"/>
  <c r="F69"/>
  <c r="I62"/>
  <c r="J61" s="1"/>
  <c r="F63"/>
  <c r="F64" s="1"/>
  <c r="H63"/>
  <c r="H64" s="1"/>
  <c r="G63"/>
  <c r="G64" s="1"/>
  <c r="Q12" i="32" l="1"/>
  <c r="P86" i="31"/>
  <c r="P65" s="1"/>
  <c r="AZ76"/>
  <c r="E76"/>
  <c r="BD76"/>
  <c r="BC76"/>
  <c r="D44" i="20"/>
  <c r="K12"/>
  <c r="G87" i="31"/>
  <c r="G66" s="1"/>
  <c r="G76" s="1"/>
  <c r="G77" s="1"/>
  <c r="G80" s="1"/>
  <c r="G30" i="10"/>
  <c r="G14" s="1"/>
  <c r="F76" i="31"/>
  <c r="F77" s="1"/>
  <c r="F80" s="1"/>
  <c r="AX76"/>
  <c r="BB76"/>
  <c r="BA76"/>
  <c r="AY76"/>
  <c r="I63"/>
  <c r="I64" s="1"/>
  <c r="J62"/>
  <c r="K61" s="1"/>
  <c r="BD17" i="10"/>
  <c r="BC17"/>
  <c r="BB17"/>
  <c r="BA17"/>
  <c r="AZ17"/>
  <c r="AY17"/>
  <c r="AX17"/>
  <c r="AW17"/>
  <c r="AV17"/>
  <c r="AU17"/>
  <c r="AT17"/>
  <c r="AS17"/>
  <c r="AR17"/>
  <c r="AQ17"/>
  <c r="AP17"/>
  <c r="AO17"/>
  <c r="AN17"/>
  <c r="AM17"/>
  <c r="AL17"/>
  <c r="AK17"/>
  <c r="AJ17"/>
  <c r="AI17"/>
  <c r="AH17"/>
  <c r="AG17"/>
  <c r="AF17"/>
  <c r="AE17"/>
  <c r="AD17"/>
  <c r="AC17"/>
  <c r="AB17"/>
  <c r="AA17"/>
  <c r="Z17"/>
  <c r="Y17"/>
  <c r="X17"/>
  <c r="W17"/>
  <c r="V17"/>
  <c r="U17"/>
  <c r="T17"/>
  <c r="S17"/>
  <c r="R17"/>
  <c r="Q17"/>
  <c r="P17"/>
  <c r="O17"/>
  <c r="N17"/>
  <c r="M17"/>
  <c r="L17"/>
  <c r="K17"/>
  <c r="J17"/>
  <c r="I17"/>
  <c r="H17"/>
  <c r="G17"/>
  <c r="F17"/>
  <c r="E17"/>
  <c r="E77" i="31" l="1"/>
  <c r="E80" s="1"/>
  <c r="E81" s="1"/>
  <c r="F81" s="1"/>
  <c r="G81" s="1"/>
  <c r="R12" i="32"/>
  <c r="Q86" i="31"/>
  <c r="Q65" s="1"/>
  <c r="D45" i="20"/>
  <c r="L12"/>
  <c r="H30" i="10"/>
  <c r="H14" s="1"/>
  <c r="H24" s="1"/>
  <c r="H87" i="31"/>
  <c r="H66" s="1"/>
  <c r="H76" s="1"/>
  <c r="H77" s="1"/>
  <c r="H80" s="1"/>
  <c r="J63"/>
  <c r="J64" s="1"/>
  <c r="K62"/>
  <c r="L61" s="1"/>
  <c r="F24" i="10"/>
  <c r="G24"/>
  <c r="AM24"/>
  <c r="AN24"/>
  <c r="AO24"/>
  <c r="AP24"/>
  <c r="AQ24"/>
  <c r="AR24"/>
  <c r="AS24"/>
  <c r="AT24"/>
  <c r="AU24"/>
  <c r="AV24"/>
  <c r="AW24"/>
  <c r="AX24"/>
  <c r="AY24"/>
  <c r="AZ24"/>
  <c r="BA24"/>
  <c r="BB24"/>
  <c r="BC24"/>
  <c r="BD24"/>
  <c r="E24"/>
  <c r="S12" i="32" l="1"/>
  <c r="R86" i="31"/>
  <c r="R65" s="1"/>
  <c r="H81"/>
  <c r="D46" i="20"/>
  <c r="M12"/>
  <c r="K63" i="31"/>
  <c r="K64" s="1"/>
  <c r="I87"/>
  <c r="I66" s="1"/>
  <c r="I76" s="1"/>
  <c r="I77" s="1"/>
  <c r="I80" s="1"/>
  <c r="I30" i="10"/>
  <c r="I14" s="1"/>
  <c r="I24" s="1"/>
  <c r="L62" i="31"/>
  <c r="M61" s="1"/>
  <c r="T12" i="32" l="1"/>
  <c r="S86" i="31"/>
  <c r="S65" s="1"/>
  <c r="I81"/>
  <c r="D47" i="20"/>
  <c r="N12"/>
  <c r="J30" i="10"/>
  <c r="J14" s="1"/>
  <c r="J24" s="1"/>
  <c r="J87" i="31"/>
  <c r="J66" s="1"/>
  <c r="J76" s="1"/>
  <c r="J77" s="1"/>
  <c r="J80" s="1"/>
  <c r="L63"/>
  <c r="L64" s="1"/>
  <c r="M62"/>
  <c r="N61" s="1"/>
  <c r="U12" i="32" l="1"/>
  <c r="T86" i="31"/>
  <c r="T65" s="1"/>
  <c r="J81"/>
  <c r="K87"/>
  <c r="K66" s="1"/>
  <c r="K76" s="1"/>
  <c r="K77" s="1"/>
  <c r="K80" s="1"/>
  <c r="K30" i="10"/>
  <c r="K14" s="1"/>
  <c r="K24" s="1"/>
  <c r="D48" i="20"/>
  <c r="O12"/>
  <c r="M63" i="31"/>
  <c r="M64" s="1"/>
  <c r="N62"/>
  <c r="O61" s="1"/>
  <c r="V12" i="32" l="1"/>
  <c r="U86" i="31"/>
  <c r="U65" s="1"/>
  <c r="K81"/>
  <c r="D49" i="20"/>
  <c r="P12"/>
  <c r="L30" i="10"/>
  <c r="L14" s="1"/>
  <c r="L24" s="1"/>
  <c r="L87" i="31"/>
  <c r="L66" s="1"/>
  <c r="L76" s="1"/>
  <c r="O62"/>
  <c r="P61" s="1"/>
  <c r="N63"/>
  <c r="N64" s="1"/>
  <c r="L77" l="1"/>
  <c r="L80" s="1"/>
  <c r="L81" s="1"/>
  <c r="O7" i="33" s="1"/>
  <c r="M7"/>
  <c r="W12" i="32"/>
  <c r="V86" i="31"/>
  <c r="V65" s="1"/>
  <c r="D50" i="20"/>
  <c r="Q12"/>
  <c r="M87" i="31"/>
  <c r="M66" s="1"/>
  <c r="M76" s="1"/>
  <c r="M77" s="1"/>
  <c r="M80" s="1"/>
  <c r="M30" i="10"/>
  <c r="M14" s="1"/>
  <c r="M24" s="1"/>
  <c r="P62" i="31"/>
  <c r="Q61" s="1"/>
  <c r="O63"/>
  <c r="O64" s="1"/>
  <c r="X12" i="32" l="1"/>
  <c r="W86" i="31"/>
  <c r="W65" s="1"/>
  <c r="M81"/>
  <c r="R12" i="20"/>
  <c r="D51"/>
  <c r="N30" i="10"/>
  <c r="N14" s="1"/>
  <c r="N24" s="1"/>
  <c r="N87" i="31"/>
  <c r="N66" s="1"/>
  <c r="N76" s="1"/>
  <c r="N77" s="1"/>
  <c r="N80" s="1"/>
  <c r="Q62"/>
  <c r="R61" s="1"/>
  <c r="P63"/>
  <c r="P64" s="1"/>
  <c r="Y12" i="32" l="1"/>
  <c r="X86" i="31"/>
  <c r="X65" s="1"/>
  <c r="N81"/>
  <c r="O87"/>
  <c r="O66" s="1"/>
  <c r="O76" s="1"/>
  <c r="O77" s="1"/>
  <c r="O80" s="1"/>
  <c r="O30" i="10"/>
  <c r="O14" s="1"/>
  <c r="O24" s="1"/>
  <c r="D52" i="20"/>
  <c r="S12"/>
  <c r="R62" i="31"/>
  <c r="S61" s="1"/>
  <c r="Q63"/>
  <c r="Q64" s="1"/>
  <c r="Z12" i="32" l="1"/>
  <c r="Y86" i="31"/>
  <c r="Y65" s="1"/>
  <c r="O81"/>
  <c r="P30" i="10"/>
  <c r="P14" s="1"/>
  <c r="P24" s="1"/>
  <c r="P87" i="31"/>
  <c r="P66" s="1"/>
  <c r="P76" s="1"/>
  <c r="P77" s="1"/>
  <c r="P80" s="1"/>
  <c r="D53" i="20"/>
  <c r="T12"/>
  <c r="S62" i="31"/>
  <c r="T61" s="1"/>
  <c r="R63"/>
  <c r="R64" s="1"/>
  <c r="AA12" i="32" l="1"/>
  <c r="Z86" i="31"/>
  <c r="Z65" s="1"/>
  <c r="P81"/>
  <c r="Q87"/>
  <c r="Q66" s="1"/>
  <c r="Q76" s="1"/>
  <c r="Q77" s="1"/>
  <c r="Q80" s="1"/>
  <c r="Q30" i="10"/>
  <c r="Q14" s="1"/>
  <c r="Q24" s="1"/>
  <c r="D54" i="20"/>
  <c r="U12"/>
  <c r="T62" i="31"/>
  <c r="U61" s="1"/>
  <c r="S63"/>
  <c r="S64" s="1"/>
  <c r="AB12" i="32" l="1"/>
  <c r="AA86" i="31"/>
  <c r="AA65" s="1"/>
  <c r="Q81"/>
  <c r="R30" i="10"/>
  <c r="R14" s="1"/>
  <c r="R24" s="1"/>
  <c r="R87" i="31"/>
  <c r="R66" s="1"/>
  <c r="R76" s="1"/>
  <c r="R77" s="1"/>
  <c r="R80" s="1"/>
  <c r="D55" i="20"/>
  <c r="V12"/>
  <c r="U62" i="31"/>
  <c r="V61" s="1"/>
  <c r="T63"/>
  <c r="T64" s="1"/>
  <c r="AC12" i="32" l="1"/>
  <c r="AB86" i="31"/>
  <c r="AB65" s="1"/>
  <c r="R81"/>
  <c r="S87"/>
  <c r="S66" s="1"/>
  <c r="S76" s="1"/>
  <c r="S77" s="1"/>
  <c r="S80" s="1"/>
  <c r="S30" i="10"/>
  <c r="S14" s="1"/>
  <c r="S24" s="1"/>
  <c r="D56" i="20"/>
  <c r="W12"/>
  <c r="V62" i="31"/>
  <c r="W61" s="1"/>
  <c r="U63"/>
  <c r="U64" s="1"/>
  <c r="AD12" i="32" l="1"/>
  <c r="AC86" i="31"/>
  <c r="AC65" s="1"/>
  <c r="S81"/>
  <c r="T30" i="10"/>
  <c r="T14" s="1"/>
  <c r="T24" s="1"/>
  <c r="T87" i="31"/>
  <c r="T66" s="1"/>
  <c r="T76" s="1"/>
  <c r="T77" s="1"/>
  <c r="T80" s="1"/>
  <c r="D57" i="20"/>
  <c r="X12"/>
  <c r="W62" i="31"/>
  <c r="X61" s="1"/>
  <c r="V63"/>
  <c r="V64" s="1"/>
  <c r="AE12" i="32" l="1"/>
  <c r="AD86" i="31"/>
  <c r="AD65" s="1"/>
  <c r="T81"/>
  <c r="U87"/>
  <c r="U66" s="1"/>
  <c r="U76" s="1"/>
  <c r="U77" s="1"/>
  <c r="U80" s="1"/>
  <c r="U30" i="10"/>
  <c r="U14" s="1"/>
  <c r="U24" s="1"/>
  <c r="D58" i="20"/>
  <c r="Y12"/>
  <c r="X62" i="31"/>
  <c r="Y61" s="1"/>
  <c r="W63"/>
  <c r="W64" s="1"/>
  <c r="AF12" i="32" l="1"/>
  <c r="AE86" i="31"/>
  <c r="AE65" s="1"/>
  <c r="U81"/>
  <c r="D59" i="20"/>
  <c r="Z12"/>
  <c r="V30" i="10"/>
  <c r="V14" s="1"/>
  <c r="V24" s="1"/>
  <c r="V87" i="31"/>
  <c r="V66" s="1"/>
  <c r="V76" s="1"/>
  <c r="V77" s="1"/>
  <c r="V80" s="1"/>
  <c r="Y62"/>
  <c r="Z61" s="1"/>
  <c r="X63"/>
  <c r="X64" s="1"/>
  <c r="AG12" i="32" l="1"/>
  <c r="AF86" i="31"/>
  <c r="AF65" s="1"/>
  <c r="V81"/>
  <c r="D60" i="20"/>
  <c r="AA12"/>
  <c r="W87" i="31"/>
  <c r="W66" s="1"/>
  <c r="W76" s="1"/>
  <c r="W77" s="1"/>
  <c r="W80" s="1"/>
  <c r="W30" i="10"/>
  <c r="W14" s="1"/>
  <c r="W24" s="1"/>
  <c r="Z62" i="31"/>
  <c r="AA61" s="1"/>
  <c r="Y63"/>
  <c r="Y64" s="1"/>
  <c r="AH12" i="32" l="1"/>
  <c r="AG86" i="31"/>
  <c r="AG65" s="1"/>
  <c r="W81"/>
  <c r="D61" i="20"/>
  <c r="AB12"/>
  <c r="X30" i="10"/>
  <c r="X14" s="1"/>
  <c r="X24" s="1"/>
  <c r="X87" i="31"/>
  <c r="X66" s="1"/>
  <c r="X76" s="1"/>
  <c r="X77" s="1"/>
  <c r="X80" s="1"/>
  <c r="AA62"/>
  <c r="AB61" s="1"/>
  <c r="Z63"/>
  <c r="Z64" s="1"/>
  <c r="AI12" i="32" l="1"/>
  <c r="AH86" i="31"/>
  <c r="AH65" s="1"/>
  <c r="X81"/>
  <c r="D62" i="20"/>
  <c r="AC12"/>
  <c r="Y87" i="31"/>
  <c r="Y66" s="1"/>
  <c r="Y76" s="1"/>
  <c r="Y77" s="1"/>
  <c r="Y80" s="1"/>
  <c r="Y30" i="10"/>
  <c r="Y14" s="1"/>
  <c r="Y24" s="1"/>
  <c r="AB62" i="31"/>
  <c r="AC61" s="1"/>
  <c r="AA63"/>
  <c r="AA64" s="1"/>
  <c r="AJ12" i="32" l="1"/>
  <c r="AI86" i="31"/>
  <c r="AI65" s="1"/>
  <c r="Y81"/>
  <c r="D63" i="20"/>
  <c r="AD12"/>
  <c r="Z30" i="10"/>
  <c r="Z14" s="1"/>
  <c r="Z24" s="1"/>
  <c r="Z87" i="31"/>
  <c r="Z66" s="1"/>
  <c r="Z76" s="1"/>
  <c r="Z77" s="1"/>
  <c r="Z80" s="1"/>
  <c r="AC62"/>
  <c r="AD61" s="1"/>
  <c r="AB63"/>
  <c r="AB64" s="1"/>
  <c r="Z81" l="1"/>
  <c r="AK12" i="32"/>
  <c r="AJ86" i="31"/>
  <c r="AJ65" s="1"/>
  <c r="D64" i="20"/>
  <c r="AE12"/>
  <c r="AA87" i="31"/>
  <c r="AA66" s="1"/>
  <c r="AA76" s="1"/>
  <c r="AA77" s="1"/>
  <c r="AA80" s="1"/>
  <c r="AA30" i="10"/>
  <c r="AA14" s="1"/>
  <c r="AA24" s="1"/>
  <c r="AC63" i="31"/>
  <c r="AC64" s="1"/>
  <c r="AD62"/>
  <c r="AE61" s="1"/>
  <c r="AA81" l="1"/>
  <c r="C4" s="1"/>
  <c r="G28" i="29" s="1"/>
  <c r="AL12" i="32"/>
  <c r="AK86" i="31"/>
  <c r="AK65" s="1"/>
  <c r="D65" i="20"/>
  <c r="AF12"/>
  <c r="AB30" i="10"/>
  <c r="AB14" s="1"/>
  <c r="AB24" s="1"/>
  <c r="AB87" i="31"/>
  <c r="AB66" s="1"/>
  <c r="AB76" s="1"/>
  <c r="AB77" s="1"/>
  <c r="AB80" s="1"/>
  <c r="AE62"/>
  <c r="AF61" s="1"/>
  <c r="AD63"/>
  <c r="AD64" s="1"/>
  <c r="AB81" l="1"/>
  <c r="AM12" i="32"/>
  <c r="AL86" i="31"/>
  <c r="AL65" s="1"/>
  <c r="D66" i="20"/>
  <c r="AG12"/>
  <c r="AC87" i="31"/>
  <c r="AC66" s="1"/>
  <c r="AC76" s="1"/>
  <c r="AC77" s="1"/>
  <c r="AC80" s="1"/>
  <c r="AC30" i="10"/>
  <c r="AC14" s="1"/>
  <c r="AC24" s="1"/>
  <c r="AF62" i="31"/>
  <c r="AG61" s="1"/>
  <c r="AE63"/>
  <c r="AE64" s="1"/>
  <c r="AC81" l="1"/>
  <c r="AN12" i="32"/>
  <c r="AM86" i="31"/>
  <c r="D67" i="20"/>
  <c r="AH12"/>
  <c r="AD30" i="10"/>
  <c r="AD14" s="1"/>
  <c r="AD24" s="1"/>
  <c r="AD87" i="31"/>
  <c r="AD66" s="1"/>
  <c r="AD76" s="1"/>
  <c r="AD77" s="1"/>
  <c r="AD80" s="1"/>
  <c r="AG62"/>
  <c r="AH61" s="1"/>
  <c r="AF63"/>
  <c r="AF64" s="1"/>
  <c r="AD81" l="1"/>
  <c r="AM87"/>
  <c r="AM66" s="1"/>
  <c r="AM65"/>
  <c r="AO12" i="32"/>
  <c r="AN86" i="31"/>
  <c r="D68" i="20"/>
  <c r="AI12"/>
  <c r="AE87" i="31"/>
  <c r="AE66" s="1"/>
  <c r="AE76" s="1"/>
  <c r="AE77" s="1"/>
  <c r="AE80" s="1"/>
  <c r="AE30" i="10"/>
  <c r="AE14" s="1"/>
  <c r="AE24" s="1"/>
  <c r="AH62" i="31"/>
  <c r="AI61" s="1"/>
  <c r="AG63"/>
  <c r="AG64" s="1"/>
  <c r="AE81" l="1"/>
  <c r="AP12" i="32"/>
  <c r="AO86" i="31"/>
  <c r="AM76"/>
  <c r="AN65"/>
  <c r="AN87"/>
  <c r="AN66" s="1"/>
  <c r="D69" i="20"/>
  <c r="AJ12"/>
  <c r="AF30" i="10"/>
  <c r="AF14" s="1"/>
  <c r="AF24" s="1"/>
  <c r="AF87" i="31"/>
  <c r="AF66" s="1"/>
  <c r="AF76" s="1"/>
  <c r="AF77" s="1"/>
  <c r="AF80" s="1"/>
  <c r="AI62"/>
  <c r="AJ61" s="1"/>
  <c r="AH63"/>
  <c r="AH64" s="1"/>
  <c r="AF81" l="1"/>
  <c r="AQ12" i="32"/>
  <c r="AP86" i="31"/>
  <c r="AO65"/>
  <c r="AO87"/>
  <c r="AO66" s="1"/>
  <c r="AN76"/>
  <c r="D70" i="20"/>
  <c r="AK12"/>
  <c r="AG87" i="31"/>
  <c r="AG66" s="1"/>
  <c r="AG76" s="1"/>
  <c r="AG77" s="1"/>
  <c r="AG80" s="1"/>
  <c r="AG30" i="10"/>
  <c r="AG14" s="1"/>
  <c r="AG24" s="1"/>
  <c r="AJ62" i="31"/>
  <c r="AK61" s="1"/>
  <c r="AI63"/>
  <c r="AI64" s="1"/>
  <c r="AG81" l="1"/>
  <c r="AO76"/>
  <c r="AR12" i="32"/>
  <c r="AQ86" i="31"/>
  <c r="AP65"/>
  <c r="AP87"/>
  <c r="AP66" s="1"/>
  <c r="D71" i="20"/>
  <c r="AL12"/>
  <c r="AH30" i="10"/>
  <c r="AH14" s="1"/>
  <c r="AH24" s="1"/>
  <c r="AH87" i="31"/>
  <c r="AH66" s="1"/>
  <c r="AH76" s="1"/>
  <c r="AH77" s="1"/>
  <c r="AH80" s="1"/>
  <c r="AK62"/>
  <c r="AL61" s="1"/>
  <c r="AJ63"/>
  <c r="AJ64" s="1"/>
  <c r="AH81" l="1"/>
  <c r="AP76"/>
  <c r="AS12" i="32"/>
  <c r="AR86" i="31"/>
  <c r="AQ65"/>
  <c r="AQ87"/>
  <c r="AQ66" s="1"/>
  <c r="D72" i="20"/>
  <c r="AM12"/>
  <c r="AI87" i="31"/>
  <c r="AI66" s="1"/>
  <c r="AI76" s="1"/>
  <c r="AI77" s="1"/>
  <c r="AI80" s="1"/>
  <c r="AI30" i="10"/>
  <c r="AI14" s="1"/>
  <c r="AI24" s="1"/>
  <c r="AK63" i="31"/>
  <c r="AK64" s="1"/>
  <c r="AL62"/>
  <c r="AM61" s="1"/>
  <c r="AI81" l="1"/>
  <c r="C5" s="1"/>
  <c r="H28" i="29" s="1"/>
  <c r="AQ76" i="31"/>
  <c r="AT12" i="32"/>
  <c r="AS86" i="31"/>
  <c r="AR65"/>
  <c r="AR87"/>
  <c r="AR66" s="1"/>
  <c r="D73" i="20"/>
  <c r="AN12"/>
  <c r="AJ30" i="10"/>
  <c r="AJ14" s="1"/>
  <c r="AJ24" s="1"/>
  <c r="AJ87" i="31"/>
  <c r="AJ66" s="1"/>
  <c r="AJ76" s="1"/>
  <c r="AJ77" s="1"/>
  <c r="AJ80" s="1"/>
  <c r="AM62"/>
  <c r="AN61" s="1"/>
  <c r="AL63"/>
  <c r="AL64" s="1"/>
  <c r="AJ81" l="1"/>
  <c r="AU12" i="32"/>
  <c r="AT86" i="31"/>
  <c r="AS65"/>
  <c r="AS87"/>
  <c r="AS66" s="1"/>
  <c r="AR76"/>
  <c r="D75" i="20"/>
  <c r="AO12"/>
  <c r="AK87" i="31"/>
  <c r="AK66" s="1"/>
  <c r="AK76" s="1"/>
  <c r="AK77" s="1"/>
  <c r="AK80" s="1"/>
  <c r="AK81" s="1"/>
  <c r="AK30" i="10"/>
  <c r="AK14" s="1"/>
  <c r="AK24" s="1"/>
  <c r="AN62" i="31"/>
  <c r="AO61" s="1"/>
  <c r="AM63"/>
  <c r="AM64" s="1"/>
  <c r="AM77" s="1"/>
  <c r="AM80" s="1"/>
  <c r="AS76" l="1"/>
  <c r="AV12" i="32"/>
  <c r="AU86" i="31"/>
  <c r="AT65"/>
  <c r="AT87"/>
  <c r="AT66" s="1"/>
  <c r="AL30" i="10"/>
  <c r="AL14" s="1"/>
  <c r="AL24" s="1"/>
  <c r="AL87" i="31"/>
  <c r="AL66" s="1"/>
  <c r="AL76" s="1"/>
  <c r="AL77" s="1"/>
  <c r="AL80" s="1"/>
  <c r="AL81" s="1"/>
  <c r="AM81" s="1"/>
  <c r="AO62"/>
  <c r="AP61" s="1"/>
  <c r="AN63"/>
  <c r="AN64" s="1"/>
  <c r="AN77" s="1"/>
  <c r="AN80" s="1"/>
  <c r="AW12" i="32" l="1"/>
  <c r="AW86" i="31" s="1"/>
  <c r="AV86"/>
  <c r="AU65"/>
  <c r="AU87"/>
  <c r="AU66" s="1"/>
  <c r="AT76"/>
  <c r="AN81"/>
  <c r="AP62"/>
  <c r="AQ61" s="1"/>
  <c r="AO63"/>
  <c r="AO64" s="1"/>
  <c r="AO77" s="1"/>
  <c r="AO80" s="1"/>
  <c r="AW65" l="1"/>
  <c r="AW76" s="1"/>
  <c r="AW87"/>
  <c r="AW66" s="1"/>
  <c r="AV65"/>
  <c r="AV87"/>
  <c r="AV66" s="1"/>
  <c r="AU76"/>
  <c r="AO81"/>
  <c r="AQ62"/>
  <c r="AR61" s="1"/>
  <c r="AP63"/>
  <c r="AP64" s="1"/>
  <c r="AP77" s="1"/>
  <c r="AP80" s="1"/>
  <c r="N7" i="33" l="1"/>
  <c r="AV76" i="31"/>
  <c r="AP81"/>
  <c r="AR62"/>
  <c r="AS61" s="1"/>
  <c r="AQ63"/>
  <c r="AQ64" s="1"/>
  <c r="AQ77" s="1"/>
  <c r="AQ80" s="1"/>
  <c r="AQ81" l="1"/>
  <c r="C6"/>
  <c r="I28" i="29" s="1"/>
  <c r="AS62" i="31"/>
  <c r="AT61" s="1"/>
  <c r="AR63"/>
  <c r="AR64" s="1"/>
  <c r="AR77" s="1"/>
  <c r="AR80" s="1"/>
  <c r="AR81" l="1"/>
  <c r="AS63"/>
  <c r="AS64" s="1"/>
  <c r="AS77" s="1"/>
  <c r="AS80" s="1"/>
  <c r="AT62"/>
  <c r="AU61" s="1"/>
  <c r="AS81" l="1"/>
  <c r="AU62"/>
  <c r="AV61" s="1"/>
  <c r="AT63"/>
  <c r="AT64" s="1"/>
  <c r="AT77" s="1"/>
  <c r="AT80" s="1"/>
  <c r="AT81" l="1"/>
  <c r="AV62"/>
  <c r="AW61" s="1"/>
  <c r="AU63"/>
  <c r="AU64" s="1"/>
  <c r="AU77" s="1"/>
  <c r="AU80" s="1"/>
  <c r="AU81" l="1"/>
  <c r="AW62"/>
  <c r="AX61" s="1"/>
  <c r="AV63"/>
  <c r="AV64" s="1"/>
  <c r="AV77" s="1"/>
  <c r="AV80" s="1"/>
  <c r="AV81" l="1"/>
  <c r="AX62"/>
  <c r="AY61" s="1"/>
  <c r="AW63"/>
  <c r="AW64" s="1"/>
  <c r="AW77" s="1"/>
  <c r="AW80" s="1"/>
  <c r="AW81" l="1"/>
  <c r="P7" i="33" s="1"/>
  <c r="AY62" i="31"/>
  <c r="AZ61" s="1"/>
  <c r="AX63"/>
  <c r="AX64" s="1"/>
  <c r="AX77" s="1"/>
  <c r="AX80" s="1"/>
  <c r="AX81" l="1"/>
  <c r="AZ62"/>
  <c r="BA61" s="1"/>
  <c r="AY63"/>
  <c r="AY64" s="1"/>
  <c r="AY77" s="1"/>
  <c r="AY80" s="1"/>
  <c r="AY81" l="1"/>
  <c r="BA62"/>
  <c r="BB61" s="1"/>
  <c r="AZ63"/>
  <c r="AZ64" s="1"/>
  <c r="AZ77" s="1"/>
  <c r="AZ80" s="1"/>
  <c r="AZ81" l="1"/>
  <c r="BB62"/>
  <c r="BC61" s="1"/>
  <c r="BA63"/>
  <c r="BA64" s="1"/>
  <c r="BA77" s="1"/>
  <c r="BA80" s="1"/>
  <c r="BA81" l="1"/>
  <c r="BC62"/>
  <c r="BD61" s="1"/>
  <c r="BB63"/>
  <c r="BB64" s="1"/>
  <c r="BB77" s="1"/>
  <c r="BB80" s="1"/>
  <c r="BB81" l="1"/>
  <c r="BD62"/>
  <c r="BD63" s="1"/>
  <c r="BD64" s="1"/>
  <c r="BD77" s="1"/>
  <c r="BD80" s="1"/>
  <c r="BC63"/>
  <c r="BC64" s="1"/>
  <c r="BC77" s="1"/>
  <c r="BC80" s="1"/>
  <c r="BC81" l="1"/>
  <c r="BD81" s="1"/>
  <c r="C7" s="1"/>
  <c r="J28" i="29" s="1"/>
</calcChain>
</file>

<file path=xl/comments1.xml><?xml version="1.0" encoding="utf-8"?>
<comments xmlns="http://schemas.openxmlformats.org/spreadsheetml/2006/main">
  <authors>
    <author>Elly Watson</author>
  </authors>
  <commentList>
    <comment ref="C9" authorId="0">
      <text>
        <r>
          <rPr>
            <b/>
            <sz val="10"/>
            <color indexed="81"/>
            <rFont val="Tahoma"/>
            <family val="2"/>
          </rPr>
          <t xml:space="preserve">Ofgem:  </t>
        </r>
        <r>
          <rPr>
            <sz val="10"/>
            <color indexed="81"/>
            <rFont val="Tahoma"/>
            <family val="2"/>
          </rPr>
          <t xml:space="preserve">Check that this is the first year of investment across all options (including baseline). 
If this is not the first year of investment across all options hardcode the first year of investment in cell C9.  
For further guidance please refer to Appendix A of the </t>
        </r>
        <r>
          <rPr>
            <b/>
            <sz val="10"/>
            <color indexed="81"/>
            <rFont val="Tahoma"/>
            <family val="2"/>
          </rPr>
          <t>Supplementary guidance: queries and clarification</t>
        </r>
        <r>
          <rPr>
            <sz val="10"/>
            <color indexed="81"/>
            <rFont val="Tahoma"/>
            <family val="2"/>
          </rPr>
          <t xml:space="preserve"> document.
</t>
        </r>
      </text>
    </comment>
  </commentList>
</comments>
</file>

<file path=xl/comments2.xml><?xml version="1.0" encoding="utf-8"?>
<comments xmlns="http://schemas.openxmlformats.org/spreadsheetml/2006/main">
  <authors>
    <author>Ian Povey</author>
  </authors>
  <commentList>
    <comment ref="B9" authorId="0">
      <text>
        <r>
          <rPr>
            <b/>
            <sz val="9"/>
            <color indexed="81"/>
            <rFont val="Tahoma"/>
            <family val="2"/>
          </rPr>
          <t>Ian Povey:</t>
        </r>
        <r>
          <rPr>
            <sz val="9"/>
            <color indexed="81"/>
            <rFont val="Tahoma"/>
            <family val="2"/>
          </rPr>
          <t xml:space="preserve">
Based on 2 men @£100/hr for 2daysx8hr</t>
        </r>
      </text>
    </comment>
  </commentList>
</comments>
</file>

<file path=xl/sharedStrings.xml><?xml version="1.0" encoding="utf-8"?>
<sst xmlns="http://schemas.openxmlformats.org/spreadsheetml/2006/main" count="628" uniqueCount="389">
  <si>
    <t>Assumed Asset Life (Years)</t>
  </si>
  <si>
    <t>2016 Depreciation</t>
  </si>
  <si>
    <t>2017 Depreciation</t>
  </si>
  <si>
    <t>2018 Depreciation</t>
  </si>
  <si>
    <t>2019 Depreciation</t>
  </si>
  <si>
    <t>2020 Depreciation</t>
  </si>
  <si>
    <t>2021 Depreciation</t>
  </si>
  <si>
    <t>Depreciation</t>
  </si>
  <si>
    <t>Cost of Capital</t>
  </si>
  <si>
    <t>Discount Rate &lt;= 30 years</t>
  </si>
  <si>
    <t>Discount Rate &gt; 30 years</t>
  </si>
  <si>
    <t>Investment</t>
  </si>
  <si>
    <t>Capitalised investment</t>
  </si>
  <si>
    <t>Capitalisation rates</t>
  </si>
  <si>
    <t>Tab</t>
  </si>
  <si>
    <t>RIIO-ED1</t>
  </si>
  <si>
    <t>Net benefits</t>
  </si>
  <si>
    <t>Discounted net benefits</t>
  </si>
  <si>
    <t>Cumulative discounted net benefits</t>
  </si>
  <si>
    <t>RIIO-ED2</t>
  </si>
  <si>
    <t>RIIO-ED3</t>
  </si>
  <si>
    <t>RIIO-ED4</t>
  </si>
  <si>
    <t>RIIO-ED5</t>
  </si>
  <si>
    <t>RIIO-ED6</t>
  </si>
  <si>
    <t>Colour code:</t>
  </si>
  <si>
    <t>User populated cells</t>
  </si>
  <si>
    <t>Instructions</t>
  </si>
  <si>
    <t>Options considered</t>
  </si>
  <si>
    <t>Decision</t>
  </si>
  <si>
    <t>Adopted</t>
  </si>
  <si>
    <t>Comment</t>
  </si>
  <si>
    <t>2022 Depreciation</t>
  </si>
  <si>
    <t>2023 Depreciation</t>
  </si>
  <si>
    <t>Closing RAV balance</t>
  </si>
  <si>
    <t>Opening RAV balance</t>
  </si>
  <si>
    <t>Losses</t>
  </si>
  <si>
    <t>Other 1 (specify)</t>
  </si>
  <si>
    <t>Other 2 (specify)</t>
  </si>
  <si>
    <t>Option summary</t>
  </si>
  <si>
    <t>£m</t>
  </si>
  <si>
    <t>(2)</t>
  </si>
  <si>
    <t>%</t>
  </si>
  <si>
    <t>(3)=(1)x(2)</t>
  </si>
  <si>
    <t>(4)=(1)-(3)</t>
  </si>
  <si>
    <t>(7)=(4)+(5)+(6)</t>
  </si>
  <si>
    <t>Calculation</t>
  </si>
  <si>
    <t>Units</t>
  </si>
  <si>
    <t>Option no.</t>
  </si>
  <si>
    <t>List below all options considered to meet the stated aim</t>
  </si>
  <si>
    <t>List below the short list of those options which have been costed within this CBA workbook</t>
  </si>
  <si>
    <t>RIIO-ED7</t>
  </si>
  <si>
    <r>
      <t>(5)</t>
    </r>
    <r>
      <rPr>
        <vertAlign val="subscript"/>
        <sz val="10"/>
        <color theme="1"/>
        <rFont val="Gill Sans MT"/>
        <family val="2"/>
      </rPr>
      <t>2016</t>
    </r>
    <r>
      <rPr>
        <sz val="10"/>
        <color theme="1"/>
        <rFont val="Gill Sans MT"/>
        <family val="2"/>
      </rPr>
      <t>=(3)</t>
    </r>
    <r>
      <rPr>
        <vertAlign val="subscript"/>
        <sz val="10"/>
        <color theme="1"/>
        <rFont val="Gill Sans MT"/>
        <family val="2"/>
      </rPr>
      <t>2016</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</si>
  <si>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2017</t>
    </r>
    <r>
      <rPr>
        <sz val="10"/>
        <color theme="1"/>
        <rFont val="Gill Sans MT"/>
        <family val="2"/>
      </rPr>
      <t>=(3)</t>
    </r>
    <r>
      <rPr>
        <vertAlign val="subscript"/>
        <sz val="10"/>
        <color theme="1"/>
        <rFont val="Gill Sans MT"/>
        <family val="2"/>
      </rPr>
      <t>2017</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</si>
  <si>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2018</t>
    </r>
    <r>
      <rPr>
        <sz val="10"/>
        <color theme="1"/>
        <rFont val="Gill Sans MT"/>
        <family val="2"/>
      </rPr>
      <t>=(3)</t>
    </r>
    <r>
      <rPr>
        <vertAlign val="subscript"/>
        <sz val="10"/>
        <color theme="1"/>
        <rFont val="Gill Sans MT"/>
        <family val="2"/>
      </rPr>
      <t>2018</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</si>
  <si>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2019</t>
    </r>
    <r>
      <rPr>
        <sz val="10"/>
        <color theme="1"/>
        <rFont val="Gill Sans MT"/>
        <family val="2"/>
      </rPr>
      <t>=(3)</t>
    </r>
    <r>
      <rPr>
        <vertAlign val="subscript"/>
        <sz val="10"/>
        <color theme="1"/>
        <rFont val="Gill Sans MT"/>
        <family val="2"/>
      </rPr>
      <t>2019</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</si>
  <si>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2020</t>
    </r>
    <r>
      <rPr>
        <sz val="10"/>
        <color theme="1"/>
        <rFont val="Gill Sans MT"/>
        <family val="2"/>
      </rPr>
      <t>=(3)</t>
    </r>
    <r>
      <rPr>
        <vertAlign val="subscript"/>
        <sz val="10"/>
        <color theme="1"/>
        <rFont val="Gill Sans MT"/>
        <family val="2"/>
      </rPr>
      <t>2020</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</si>
  <si>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2021</t>
    </r>
    <r>
      <rPr>
        <sz val="10"/>
        <color theme="1"/>
        <rFont val="Gill Sans MT"/>
        <family val="2"/>
      </rPr>
      <t>=(3)</t>
    </r>
    <r>
      <rPr>
        <vertAlign val="subscript"/>
        <sz val="10"/>
        <color theme="1"/>
        <rFont val="Gill Sans MT"/>
        <family val="2"/>
      </rPr>
      <t>2021</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</si>
  <si>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2022</t>
    </r>
    <r>
      <rPr>
        <sz val="10"/>
        <color theme="1"/>
        <rFont val="Gill Sans MT"/>
        <family val="2"/>
      </rPr>
      <t>=(3)</t>
    </r>
    <r>
      <rPr>
        <vertAlign val="subscript"/>
        <sz val="10"/>
        <color theme="1"/>
        <rFont val="Gill Sans MT"/>
        <family val="2"/>
      </rPr>
      <t>2022</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</si>
  <si>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2023</t>
    </r>
    <r>
      <rPr>
        <sz val="10"/>
        <color theme="1"/>
        <rFont val="Gill Sans MT"/>
        <family val="2"/>
      </rPr>
      <t>=(3)</t>
    </r>
    <r>
      <rPr>
        <vertAlign val="subscript"/>
        <sz val="10"/>
        <color theme="1"/>
        <rFont val="Gill Sans MT"/>
        <family val="2"/>
      </rPr>
      <t>2023</t>
    </r>
    <r>
      <rPr>
        <sz val="10"/>
        <color theme="1"/>
        <rFont val="Gill Sans MT"/>
        <family val="2"/>
      </rPr>
      <t>*Dep_rate</t>
    </r>
    <r>
      <rPr>
        <vertAlign val="subscript"/>
        <sz val="10"/>
        <color theme="1"/>
        <rFont val="Gill Sans MT"/>
        <family val="2"/>
      </rPr>
      <t>t</t>
    </r>
  </si>
  <si>
    <r>
      <t>(5)=∑(5)</t>
    </r>
    <r>
      <rPr>
        <vertAlign val="subscript"/>
        <sz val="10"/>
        <color theme="1"/>
        <rFont val="Gill Sans MT"/>
        <family val="2"/>
      </rPr>
      <t>t</t>
    </r>
  </si>
  <si>
    <r>
      <t>(6</t>
    </r>
    <r>
      <rPr>
        <vertAlign val="superscript"/>
        <sz val="10"/>
        <color theme="1"/>
        <rFont val="Gill Sans MT"/>
        <family val="2"/>
      </rPr>
      <t>op</t>
    </r>
    <r>
      <rPr>
        <sz val="10"/>
        <color theme="1"/>
        <rFont val="Gill Sans MT"/>
        <family val="2"/>
      </rPr>
      <t>)</t>
    </r>
    <r>
      <rPr>
        <vertAlign val="subscript"/>
        <sz val="10"/>
        <color theme="1"/>
        <rFont val="Gill Sans MT"/>
        <family val="2"/>
      </rPr>
      <t>t</t>
    </r>
    <r>
      <rPr>
        <sz val="10"/>
        <color theme="1"/>
        <rFont val="Gill Sans MT"/>
        <family val="2"/>
      </rPr>
      <t>=(6</t>
    </r>
    <r>
      <rPr>
        <vertAlign val="superscript"/>
        <sz val="10"/>
        <color theme="1"/>
        <rFont val="Gill Sans MT"/>
        <family val="2"/>
      </rPr>
      <t>cl</t>
    </r>
    <r>
      <rPr>
        <sz val="10"/>
        <color theme="1"/>
        <rFont val="Gill Sans MT"/>
        <family val="2"/>
      </rPr>
      <t>)</t>
    </r>
    <r>
      <rPr>
        <vertAlign val="subscript"/>
        <sz val="10"/>
        <color theme="1"/>
        <rFont val="Gill Sans MT"/>
        <family val="2"/>
      </rPr>
      <t>t-1</t>
    </r>
  </si>
  <si>
    <t>pre-tax WACC</t>
  </si>
  <si>
    <t>Discount factor</t>
  </si>
  <si>
    <t>=1/[(1+SRTP)^n]</t>
  </si>
  <si>
    <t>The user should populate the light blue cells. All other cells are either fixed or auto-populated.</t>
  </si>
  <si>
    <t>Discount rate for safety</t>
  </si>
  <si>
    <r>
      <t>(6)=avg[(6</t>
    </r>
    <r>
      <rPr>
        <vertAlign val="superscript"/>
        <sz val="10"/>
        <color theme="1"/>
        <rFont val="Gill Sans MT"/>
        <family val="2"/>
      </rPr>
      <t>cl</t>
    </r>
    <r>
      <rPr>
        <sz val="10"/>
        <color theme="1"/>
        <rFont val="Gill Sans MT"/>
        <family val="2"/>
      </rPr>
      <t>),(6</t>
    </r>
    <r>
      <rPr>
        <vertAlign val="superscript"/>
        <sz val="10"/>
        <color theme="1"/>
        <rFont val="Gill Sans MT"/>
        <family val="2"/>
      </rPr>
      <t>op</t>
    </r>
    <r>
      <rPr>
        <sz val="10"/>
        <color theme="1"/>
        <rFont val="Gill Sans MT"/>
        <family val="2"/>
      </rPr>
      <t>)]xWACC</t>
    </r>
  </si>
  <si>
    <r>
      <t>(6</t>
    </r>
    <r>
      <rPr>
        <vertAlign val="superscript"/>
        <sz val="10"/>
        <color theme="1"/>
        <rFont val="Gill Sans MT"/>
        <family val="2"/>
      </rPr>
      <t>cl</t>
    </r>
    <r>
      <rPr>
        <sz val="10"/>
        <color theme="1"/>
        <rFont val="Gill Sans MT"/>
        <family val="2"/>
      </rPr>
      <t>)=(3)-(5)+(6</t>
    </r>
    <r>
      <rPr>
        <vertAlign val="superscript"/>
        <sz val="10"/>
        <color theme="1"/>
        <rFont val="Gill Sans MT"/>
        <family val="2"/>
      </rPr>
      <t>op</t>
    </r>
    <r>
      <rPr>
        <sz val="10"/>
        <color theme="1"/>
        <rFont val="Gill Sans MT"/>
        <family val="2"/>
      </rPr>
      <t>)</t>
    </r>
  </si>
  <si>
    <t>Fatality</t>
  </si>
  <si>
    <t>Major injury</t>
  </si>
  <si>
    <t>RPI INDICES</t>
  </si>
  <si>
    <t>Using yearly averages (April to March)</t>
  </si>
  <si>
    <t>2011/12</t>
  </si>
  <si>
    <t>Index</t>
  </si>
  <si>
    <t>Discount factor (safety)</t>
  </si>
  <si>
    <t>=1/[(1+PTPR)^n]</t>
  </si>
  <si>
    <t>Use this sheet to provide details of assumptions and calculation methodology used in CBA model</t>
  </si>
  <si>
    <t>Guidance for CBA spreadsheet model</t>
  </si>
  <si>
    <t>If investment is to replace an existing asset / asset class, please state the condition of the asset / asset class (HI / CI etc.)</t>
  </si>
  <si>
    <t xml:space="preserve">Rejected </t>
  </si>
  <si>
    <r>
      <t xml:space="preserve">Workings / assumptions used for costing </t>
    </r>
    <r>
      <rPr>
        <b/>
        <sz val="14"/>
        <color rgb="FF0070C0"/>
        <rFont val="Calibri"/>
        <family val="2"/>
        <scheme val="minor"/>
      </rPr>
      <t>option 1</t>
    </r>
  </si>
  <si>
    <t>first year of investment out flow</t>
  </si>
  <si>
    <t>Oil leakage</t>
  </si>
  <si>
    <t>Term (years from first out flow)</t>
  </si>
  <si>
    <t>Parameters</t>
  </si>
  <si>
    <t>Prices</t>
  </si>
  <si>
    <t>MWh</t>
  </si>
  <si>
    <t>Mins</t>
  </si>
  <si>
    <t>tCO2e</t>
  </si>
  <si>
    <t>Litres</t>
  </si>
  <si>
    <r>
      <rPr>
        <u/>
        <vertAlign val="superscript"/>
        <sz val="10"/>
        <color theme="10"/>
        <rFont val="Calibri"/>
        <family val="2"/>
      </rPr>
      <t>1</t>
    </r>
    <r>
      <rPr>
        <u/>
        <sz val="10"/>
        <color theme="10"/>
        <rFont val="Calibri"/>
        <family val="2"/>
      </rPr>
      <t xml:space="preserve">  https://www.gov.uk/carbon-valuation </t>
    </r>
  </si>
  <si>
    <t>Investment to be expensed</t>
  </si>
  <si>
    <t>(1) = investment + DNO benefits</t>
  </si>
  <si>
    <t>Total Net DNO benefits</t>
  </si>
  <si>
    <t>Total DNO net benefits before capitalisation</t>
  </si>
  <si>
    <t>NPV (£m)</t>
  </si>
  <si>
    <t xml:space="preserve">Provide a description of the stated aim / investment decision contained within this CBA analysis workbook, along with a list of options considered to meet the aim.  
Also include here the short list of options contained within this workbook which have been fully costed and specify which option has been adopted following CBA and included in your business plan submission. </t>
  </si>
  <si>
    <t xml:space="preserve">Please highlight your chosen option by colouring the worksheet tab yellow.  </t>
  </si>
  <si>
    <t>Costs entered should correspond to values set out in company business plans i.e. should exclude RPEs and include ongoing efficiencies consistent with assumptions contained in your business plan submission.</t>
  </si>
  <si>
    <t>Total societal net benefits</t>
  </si>
  <si>
    <t>NPVs based on payback periods</t>
  </si>
  <si>
    <t>16 years</t>
  </si>
  <si>
    <t>24 years</t>
  </si>
  <si>
    <t>32 years</t>
  </si>
  <si>
    <t>45 years</t>
  </si>
  <si>
    <t>DNO view</t>
  </si>
  <si>
    <r>
      <t>If more options are costed, please copy</t>
    </r>
    <r>
      <rPr>
        <i/>
        <sz val="10"/>
        <color theme="1"/>
        <rFont val="Gill Sans MT"/>
        <family val="2"/>
      </rPr>
      <t xml:space="preserve"> Option 1</t>
    </r>
    <r>
      <rPr>
        <sz val="10"/>
        <color theme="1"/>
        <rFont val="Gill Sans MT"/>
        <family val="2"/>
      </rPr>
      <t xml:space="preserve"> and </t>
    </r>
    <r>
      <rPr>
        <i/>
        <sz val="10"/>
        <color theme="1"/>
        <rFont val="Gill Sans MT"/>
        <family val="2"/>
      </rPr>
      <t>workings 1</t>
    </r>
    <r>
      <rPr>
        <sz val="10"/>
        <color theme="1"/>
        <rFont val="Gill Sans MT"/>
        <family val="2"/>
      </rPr>
      <t xml:space="preserve"> worksheets and add detail to the short list table above.</t>
    </r>
  </si>
  <si>
    <t>2012/13</t>
  </si>
  <si>
    <t>2024 Depreciation</t>
  </si>
  <si>
    <t>2025 Depreciation</t>
  </si>
  <si>
    <t>2026 Depreciation</t>
  </si>
  <si>
    <t>2027 Depreciation</t>
  </si>
  <si>
    <t>2028 Depreciation</t>
  </si>
  <si>
    <t>2029 Depreciation</t>
  </si>
  <si>
    <t>2030 Depreciation</t>
  </si>
  <si>
    <t>2031 Depreciation</t>
  </si>
  <si>
    <t>2032 Depreciation</t>
  </si>
  <si>
    <t>2033 Depreciation</t>
  </si>
  <si>
    <t>2034 Depreciation</t>
  </si>
  <si>
    <t>2035 Depreciation</t>
  </si>
  <si>
    <t>2036 Depreciation</t>
  </si>
  <si>
    <t>2037 Depreciation</t>
  </si>
  <si>
    <t>2038 Depreciation</t>
  </si>
  <si>
    <t>2039 Depreciation</t>
  </si>
  <si>
    <t>2040 Depreciation</t>
  </si>
  <si>
    <t>2041 Depreciation</t>
  </si>
  <si>
    <t>2042 Depreciation</t>
  </si>
  <si>
    <t>2043 Depreciation</t>
  </si>
  <si>
    <t>2044 Depreciation</t>
  </si>
  <si>
    <t>2045 Depreciation</t>
  </si>
  <si>
    <r>
      <t>(5)</t>
    </r>
    <r>
      <rPr>
        <vertAlign val="subscript"/>
        <sz val="10"/>
        <color theme="1"/>
        <rFont val="Gill Sans MT"/>
        <family val="2"/>
      </rPr>
      <t>2024</t>
    </r>
    <r>
      <rPr>
        <sz val="10"/>
        <color theme="1"/>
        <rFont val="Gill Sans MT"/>
        <family val="2"/>
      </rPr>
      <t>=(3)</t>
    </r>
    <r>
      <rPr>
        <vertAlign val="subscript"/>
        <sz val="10"/>
        <color theme="1"/>
        <rFont val="Gill Sans MT"/>
        <family val="2"/>
      </rPr>
      <t>2024</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</si>
  <si>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2025</t>
    </r>
    <r>
      <rPr>
        <sz val="10"/>
        <color theme="1"/>
        <rFont val="Gill Sans MT"/>
        <family val="2"/>
      </rPr>
      <t>=(3)</t>
    </r>
    <r>
      <rPr>
        <vertAlign val="subscript"/>
        <sz val="10"/>
        <color theme="1"/>
        <rFont val="Gill Sans MT"/>
        <family val="2"/>
      </rPr>
      <t>2025</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</si>
  <si>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2026</t>
    </r>
    <r>
      <rPr>
        <sz val="10"/>
        <color theme="1"/>
        <rFont val="Gill Sans MT"/>
        <family val="2"/>
      </rPr>
      <t>=(3)</t>
    </r>
    <r>
      <rPr>
        <vertAlign val="subscript"/>
        <sz val="10"/>
        <color theme="1"/>
        <rFont val="Gill Sans MT"/>
        <family val="2"/>
      </rPr>
      <t>2026</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</si>
  <si>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2027</t>
    </r>
    <r>
      <rPr>
        <sz val="10"/>
        <color theme="1"/>
        <rFont val="Gill Sans MT"/>
        <family val="2"/>
      </rPr>
      <t>=(3)</t>
    </r>
    <r>
      <rPr>
        <vertAlign val="subscript"/>
        <sz val="10"/>
        <color theme="1"/>
        <rFont val="Gill Sans MT"/>
        <family val="2"/>
      </rPr>
      <t>2027</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</si>
  <si>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2028</t>
    </r>
    <r>
      <rPr>
        <sz val="10"/>
        <color theme="1"/>
        <rFont val="Gill Sans MT"/>
        <family val="2"/>
      </rPr>
      <t>=(3)</t>
    </r>
    <r>
      <rPr>
        <vertAlign val="subscript"/>
        <sz val="10"/>
        <color theme="1"/>
        <rFont val="Gill Sans MT"/>
        <family val="2"/>
      </rPr>
      <t>2028</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</si>
  <si>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2029</t>
    </r>
    <r>
      <rPr>
        <sz val="10"/>
        <color theme="1"/>
        <rFont val="Gill Sans MT"/>
        <family val="2"/>
      </rPr>
      <t>=(3)</t>
    </r>
    <r>
      <rPr>
        <vertAlign val="subscript"/>
        <sz val="10"/>
        <color theme="1"/>
        <rFont val="Gill Sans MT"/>
        <family val="2"/>
      </rPr>
      <t>2029</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</si>
  <si>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2030</t>
    </r>
    <r>
      <rPr>
        <sz val="10"/>
        <color theme="1"/>
        <rFont val="Gill Sans MT"/>
        <family val="2"/>
      </rPr>
      <t>=(3)</t>
    </r>
    <r>
      <rPr>
        <vertAlign val="subscript"/>
        <sz val="10"/>
        <color theme="1"/>
        <rFont val="Gill Sans MT"/>
        <family val="2"/>
      </rPr>
      <t>2030</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</si>
  <si>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2031</t>
    </r>
    <r>
      <rPr>
        <sz val="10"/>
        <color theme="1"/>
        <rFont val="Gill Sans MT"/>
        <family val="2"/>
      </rPr>
      <t>=(3)</t>
    </r>
    <r>
      <rPr>
        <vertAlign val="subscript"/>
        <sz val="10"/>
        <color theme="1"/>
        <rFont val="Gill Sans MT"/>
        <family val="2"/>
      </rPr>
      <t>2031</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</si>
  <si>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2032</t>
    </r>
    <r>
      <rPr>
        <sz val="10"/>
        <color theme="1"/>
        <rFont val="Gill Sans MT"/>
        <family val="2"/>
      </rPr>
      <t>=(3)</t>
    </r>
    <r>
      <rPr>
        <vertAlign val="subscript"/>
        <sz val="10"/>
        <color theme="1"/>
        <rFont val="Gill Sans MT"/>
        <family val="2"/>
      </rPr>
      <t>2032</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</si>
  <si>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2033</t>
    </r>
    <r>
      <rPr>
        <sz val="10"/>
        <color theme="1"/>
        <rFont val="Gill Sans MT"/>
        <family val="2"/>
      </rPr>
      <t>=(3)</t>
    </r>
    <r>
      <rPr>
        <vertAlign val="subscript"/>
        <sz val="10"/>
        <color theme="1"/>
        <rFont val="Gill Sans MT"/>
        <family val="2"/>
      </rPr>
      <t>2033</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</si>
  <si>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2034</t>
    </r>
    <r>
      <rPr>
        <sz val="10"/>
        <color theme="1"/>
        <rFont val="Gill Sans MT"/>
        <family val="2"/>
      </rPr>
      <t>=(3)</t>
    </r>
    <r>
      <rPr>
        <vertAlign val="subscript"/>
        <sz val="10"/>
        <color theme="1"/>
        <rFont val="Gill Sans MT"/>
        <family val="2"/>
      </rPr>
      <t>2034</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</si>
  <si>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2035</t>
    </r>
    <r>
      <rPr>
        <sz val="10"/>
        <color theme="1"/>
        <rFont val="Gill Sans MT"/>
        <family val="2"/>
      </rPr>
      <t>=(3)</t>
    </r>
    <r>
      <rPr>
        <vertAlign val="subscript"/>
        <sz val="10"/>
        <color theme="1"/>
        <rFont val="Gill Sans MT"/>
        <family val="2"/>
      </rPr>
      <t>2035</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</si>
  <si>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2036</t>
    </r>
    <r>
      <rPr>
        <sz val="10"/>
        <color theme="1"/>
        <rFont val="Gill Sans MT"/>
        <family val="2"/>
      </rPr>
      <t>=(3)</t>
    </r>
    <r>
      <rPr>
        <vertAlign val="subscript"/>
        <sz val="10"/>
        <color theme="1"/>
        <rFont val="Gill Sans MT"/>
        <family val="2"/>
      </rPr>
      <t>2036</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</si>
  <si>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2037</t>
    </r>
    <r>
      <rPr>
        <sz val="10"/>
        <color theme="1"/>
        <rFont val="Gill Sans MT"/>
        <family val="2"/>
      </rPr>
      <t>=(3)</t>
    </r>
    <r>
      <rPr>
        <vertAlign val="subscript"/>
        <sz val="10"/>
        <color theme="1"/>
        <rFont val="Gill Sans MT"/>
        <family val="2"/>
      </rPr>
      <t>2037</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</si>
  <si>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2038</t>
    </r>
    <r>
      <rPr>
        <sz val="10"/>
        <color theme="1"/>
        <rFont val="Gill Sans MT"/>
        <family val="2"/>
      </rPr>
      <t>=(3)</t>
    </r>
    <r>
      <rPr>
        <vertAlign val="subscript"/>
        <sz val="10"/>
        <color theme="1"/>
        <rFont val="Gill Sans MT"/>
        <family val="2"/>
      </rPr>
      <t>2038</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</si>
  <si>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2039</t>
    </r>
    <r>
      <rPr>
        <sz val="10"/>
        <color theme="1"/>
        <rFont val="Gill Sans MT"/>
        <family val="2"/>
      </rPr>
      <t>=(3)</t>
    </r>
    <r>
      <rPr>
        <vertAlign val="subscript"/>
        <sz val="10"/>
        <color theme="1"/>
        <rFont val="Gill Sans MT"/>
        <family val="2"/>
      </rPr>
      <t>2039</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</si>
  <si>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2040</t>
    </r>
    <r>
      <rPr>
        <sz val="10"/>
        <color theme="1"/>
        <rFont val="Gill Sans MT"/>
        <family val="2"/>
      </rPr>
      <t>=(3)</t>
    </r>
    <r>
      <rPr>
        <vertAlign val="subscript"/>
        <sz val="10"/>
        <color theme="1"/>
        <rFont val="Gill Sans MT"/>
        <family val="2"/>
      </rPr>
      <t>2040</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</si>
  <si>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2041</t>
    </r>
    <r>
      <rPr>
        <sz val="10"/>
        <color theme="1"/>
        <rFont val="Gill Sans MT"/>
        <family val="2"/>
      </rPr>
      <t>=(3)</t>
    </r>
    <r>
      <rPr>
        <vertAlign val="subscript"/>
        <sz val="10"/>
        <color theme="1"/>
        <rFont val="Gill Sans MT"/>
        <family val="2"/>
      </rPr>
      <t>2041</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</si>
  <si>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2042</t>
    </r>
    <r>
      <rPr>
        <sz val="10"/>
        <color theme="1"/>
        <rFont val="Gill Sans MT"/>
        <family val="2"/>
      </rPr>
      <t>=(3)</t>
    </r>
    <r>
      <rPr>
        <vertAlign val="subscript"/>
        <sz val="10"/>
        <color theme="1"/>
        <rFont val="Gill Sans MT"/>
        <family val="2"/>
      </rPr>
      <t>2042</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</si>
  <si>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2043</t>
    </r>
    <r>
      <rPr>
        <sz val="10"/>
        <color theme="1"/>
        <rFont val="Gill Sans MT"/>
        <family val="2"/>
      </rPr>
      <t>=(3)</t>
    </r>
    <r>
      <rPr>
        <vertAlign val="subscript"/>
        <sz val="10"/>
        <color theme="1"/>
        <rFont val="Gill Sans MT"/>
        <family val="2"/>
      </rPr>
      <t>2043</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</si>
  <si>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2044</t>
    </r>
    <r>
      <rPr>
        <sz val="10"/>
        <color theme="1"/>
        <rFont val="Gill Sans MT"/>
        <family val="2"/>
      </rPr>
      <t>=(3)</t>
    </r>
    <r>
      <rPr>
        <vertAlign val="subscript"/>
        <sz val="10"/>
        <color theme="1"/>
        <rFont val="Gill Sans MT"/>
        <family val="2"/>
      </rPr>
      <t>2044</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</si>
  <si>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2045</t>
    </r>
    <r>
      <rPr>
        <sz val="10"/>
        <color theme="1"/>
        <rFont val="Gill Sans MT"/>
        <family val="2"/>
      </rPr>
      <t>=(3)</t>
    </r>
    <r>
      <rPr>
        <vertAlign val="subscript"/>
        <sz val="10"/>
        <color theme="1"/>
        <rFont val="Gill Sans MT"/>
        <family val="2"/>
      </rPr>
      <t>2045</t>
    </r>
    <r>
      <rPr>
        <sz val="10"/>
        <color theme="1"/>
        <rFont val="Gill Sans MT"/>
        <family val="2"/>
      </rPr>
      <t>*Dep_rate</t>
    </r>
    <r>
      <rPr>
        <vertAlign val="subscript"/>
        <sz val="10"/>
        <color theme="1"/>
        <rFont val="Gill Sans MT"/>
        <family val="2"/>
      </rPr>
      <t>t</t>
    </r>
  </si>
  <si>
    <t xml:space="preserve">http://www.hse.gov.uk/risk/theory/alarpcheck.htm  </t>
  </si>
  <si>
    <t xml:space="preserve">http://www.defra.gov.uk/publications/2012/05/30/pb13773-2012-ghg-conversion/  </t>
  </si>
  <si>
    <t>note: 2016 to 2030 DECC's updated traded sector carbon values published Oct 2012, 2031 onwards based on DECC carbon values published Oct 2011.</t>
  </si>
  <si>
    <r>
      <rPr>
        <u/>
        <vertAlign val="superscript"/>
        <sz val="10"/>
        <color theme="10"/>
        <rFont val="Calibri"/>
        <family val="2"/>
      </rPr>
      <t xml:space="preserve">2 </t>
    </r>
    <r>
      <rPr>
        <u/>
        <sz val="10"/>
        <color theme="10"/>
        <rFont val="Calibri"/>
        <family val="2"/>
      </rPr>
      <t xml:space="preserve">http://www.hse.gov.uk/risk/theory/alarpcheck.htm   </t>
    </r>
  </si>
  <si>
    <t>Diversions</t>
  </si>
  <si>
    <t>Reinforcement</t>
  </si>
  <si>
    <t>ESQCR</t>
  </si>
  <si>
    <t>Asset Replacement</t>
  </si>
  <si>
    <t>Refurbishment</t>
  </si>
  <si>
    <t>Civil Works</t>
  </si>
  <si>
    <t>Operational IT &amp; Telecoms</t>
  </si>
  <si>
    <t>Legal &amp; Safety</t>
  </si>
  <si>
    <t>QoS</t>
  </si>
  <si>
    <t>Flooding</t>
  </si>
  <si>
    <t>BT21CN</t>
  </si>
  <si>
    <t>Technical losses and other environmental</t>
  </si>
  <si>
    <t>High impact Low Probability (HILP)</t>
  </si>
  <si>
    <t>Critical National Infrastructure</t>
  </si>
  <si>
    <t>Black Start</t>
  </si>
  <si>
    <t>Rising Mains and Laterals</t>
  </si>
  <si>
    <t>Undergrounding Within/ Outside designated areas</t>
  </si>
  <si>
    <t>Worst Served Customers</t>
  </si>
  <si>
    <t>Inspections &amp; Maintenance</t>
  </si>
  <si>
    <t>Tree Cutting</t>
  </si>
  <si>
    <t>NOC's Other</t>
  </si>
  <si>
    <t>Network Design &amp; Engineering</t>
  </si>
  <si>
    <t>Project Management</t>
  </si>
  <si>
    <t>Engineering Mgt &amp; Clerical Support</t>
  </si>
  <si>
    <t>System Mapping - Cartographical</t>
  </si>
  <si>
    <t>Control Centre</t>
  </si>
  <si>
    <t xml:space="preserve">Call Centre </t>
  </si>
  <si>
    <t>Stores</t>
  </si>
  <si>
    <t>Operational Training</t>
  </si>
  <si>
    <t>Vehicles &amp; Transport</t>
  </si>
  <si>
    <t>Atypicals Non Sev Weather</t>
  </si>
  <si>
    <t>Smart Meters</t>
  </si>
  <si>
    <t>Network Policy</t>
  </si>
  <si>
    <t>HR &amp; Non-operational Training</t>
  </si>
  <si>
    <t>Finance &amp; Regulation</t>
  </si>
  <si>
    <t>CEO</t>
  </si>
  <si>
    <t>IT &amp; Telecoms</t>
  </si>
  <si>
    <t>Property Mgt</t>
  </si>
  <si>
    <t>Non Op Capex</t>
  </si>
  <si>
    <t>Total investment</t>
  </si>
  <si>
    <t>Please specify</t>
  </si>
  <si>
    <t>High Value Projects</t>
  </si>
  <si>
    <t>Trouble Call / faults</t>
  </si>
  <si>
    <t xml:space="preserve">ONIs </t>
  </si>
  <si>
    <t>CO2e associated with losses</t>
  </si>
  <si>
    <t>Other GHG emissions (CO2e) i.e. not associated with losses</t>
  </si>
  <si>
    <t xml:space="preserve">note: figures taken from 2012 Guideline to Defra / DECC's GHG conversion factors for company reporting, 'new 2010' factor annex 3 table 3(c).  </t>
  </si>
  <si>
    <t>Losses (£/MWh)</t>
  </si>
  <si>
    <t>CML (£s per minute lost)</t>
  </si>
  <si>
    <t>Cost per litre oil (£/litre)</t>
  </si>
  <si>
    <t>CI (£s per interruption)</t>
  </si>
  <si>
    <t>no.</t>
  </si>
  <si>
    <r>
      <rPr>
        <u/>
        <vertAlign val="superscript"/>
        <sz val="10"/>
        <color theme="10"/>
        <rFont val="Calibri"/>
        <family val="2"/>
      </rPr>
      <t>3</t>
    </r>
    <r>
      <rPr>
        <u/>
        <sz val="10"/>
        <color theme="10"/>
        <rFont val="Calibri"/>
        <family val="2"/>
      </rPr>
      <t xml:space="preserve"> http://www.defra.gov.uk/publications/2012/05/30/pb13773-2012-ghg-conversion/  </t>
    </r>
  </si>
  <si>
    <t>Other 3 (specify)</t>
  </si>
  <si>
    <t>Reduced losses</t>
  </si>
  <si>
    <t>Reduced emissions associated with losses</t>
  </si>
  <si>
    <t>Reduced number of customers interrupted</t>
  </si>
  <si>
    <t>Reduced customer minutes lost</t>
  </si>
  <si>
    <t>Reduced oil leakage</t>
  </si>
  <si>
    <t>Non-DNO (eg societal) benefits</t>
  </si>
  <si>
    <t>Working 1</t>
  </si>
  <si>
    <t>Show any calculation used to derive the values in your CBA</t>
  </si>
  <si>
    <t>Fixed data</t>
  </si>
  <si>
    <t>Enter pre-tax WACC and prices consistent with your business plan</t>
  </si>
  <si>
    <t>Other formula</t>
  </si>
  <si>
    <r>
      <t>Enter costs / benef</t>
    </r>
    <r>
      <rPr>
        <sz val="10"/>
        <rFont val="Gill Sans MT"/>
        <family val="2"/>
      </rPr>
      <t xml:space="preserve">its in 2012/13 prices </t>
    </r>
    <r>
      <rPr>
        <sz val="10"/>
        <color theme="1"/>
        <rFont val="Gill Sans MT"/>
        <family val="2"/>
      </rPr>
      <t>(£m).</t>
    </r>
  </si>
  <si>
    <r>
      <t xml:space="preserve">Copy </t>
    </r>
    <r>
      <rPr>
        <i/>
        <sz val="10"/>
        <color theme="1"/>
        <rFont val="Gill Sans MT"/>
        <family val="2"/>
      </rPr>
      <t xml:space="preserve">Option 1 worksheet &amp; workings 1 </t>
    </r>
    <r>
      <rPr>
        <sz val="10"/>
        <color theme="1"/>
        <rFont val="Gill Sans MT"/>
        <family val="2"/>
      </rPr>
      <t xml:space="preserve">for each CBA option and label these </t>
    </r>
    <r>
      <rPr>
        <i/>
        <sz val="10"/>
        <color theme="1"/>
        <rFont val="Gill Sans MT"/>
        <family val="2"/>
      </rPr>
      <t>option 2 &amp; workings 2</t>
    </r>
    <r>
      <rPr>
        <sz val="10"/>
        <color theme="1"/>
        <rFont val="Gill Sans MT"/>
        <family val="2"/>
      </rPr>
      <t xml:space="preserve"> etc.</t>
    </r>
  </si>
  <si>
    <r>
      <t xml:space="preserve">Use the relevant </t>
    </r>
    <r>
      <rPr>
        <i/>
        <sz val="10"/>
        <color theme="1"/>
        <rFont val="Gill Sans MT"/>
        <family val="2"/>
      </rPr>
      <t>Workings worksheet</t>
    </r>
    <r>
      <rPr>
        <sz val="10"/>
        <color theme="1"/>
        <rFont val="Gill Sans MT"/>
        <family val="2"/>
      </rPr>
      <t xml:space="preserve"> to demonstrate any calculation/information that can support the costs and benefits you have entered for each option.  This is free fill and provides you with an opportunity to show additional underlying data you believe will assist Ofgem in evaluating/understanding your CBA.</t>
    </r>
  </si>
  <si>
    <t>Summation formula</t>
  </si>
  <si>
    <t>Option 1</t>
  </si>
  <si>
    <t>Costs should be entered as negative values.</t>
  </si>
  <si>
    <t>Benefits (i.e. avoided costs) should be entered a positive values.</t>
  </si>
  <si>
    <t>Societal benefits (£m) i.e. costs avoided</t>
  </si>
  <si>
    <t>version number</t>
  </si>
  <si>
    <t>changes made</t>
  </si>
  <si>
    <t>Template CBA RIIO ED1 v1.xls</t>
  </si>
  <si>
    <t>Template CBA RIIO ED1 v2.xls</t>
  </si>
  <si>
    <t>Template CBA RIIO ED1 v3.xls</t>
  </si>
  <si>
    <t>initial draft RIIO-GD1 model issued for demo purposes</t>
  </si>
  <si>
    <t>-</t>
  </si>
  <si>
    <t>date</t>
  </si>
  <si>
    <t>use / purpose</t>
  </si>
  <si>
    <t>draft RIIO-ED1 model demonstrated during the CBA meeting held on the 19 March</t>
  </si>
  <si>
    <t>updated the model to reflect ED1 rather than GD1</t>
  </si>
  <si>
    <t>28/03/2013
03/04/2013</t>
  </si>
  <si>
    <t>updated to reflect discussions at the CBA meeting including straight line depreciation assumption for ED1, addition of fixed parameter assumptions for non-monetary items
re-issued on 3 April to correct CI/CML fixed data transpose error</t>
  </si>
  <si>
    <t>Template CBA RIIO ED1 v4.xls</t>
  </si>
  <si>
    <t>final version of CBA spreadsheet to take into account worked examples</t>
  </si>
  <si>
    <t>issued to DNOs to complete the 2 worked examples (leaking cable and QoS)</t>
  </si>
  <si>
    <t>1,000 kg = 1 tonne</t>
  </si>
  <si>
    <t>1,000 kWh = 1 MWh</t>
  </si>
  <si>
    <t>1 kg = 1,000g</t>
  </si>
  <si>
    <t>Power sector emissions are anticipated to reduce to 10g/kWh by 2050</t>
  </si>
  <si>
    <t>assume a linear decarbonisation pathway from 2009/10 until 2050</t>
  </si>
  <si>
    <t>Beyond 2050 keep emissions at 10g/kWh</t>
  </si>
  <si>
    <t>2009/10</t>
  </si>
  <si>
    <t>2010/11</t>
  </si>
  <si>
    <t>2013/14</t>
  </si>
  <si>
    <t>2014/15</t>
  </si>
  <si>
    <t>2015/16</t>
  </si>
  <si>
    <t>2016/17</t>
  </si>
  <si>
    <t>2017/18</t>
  </si>
  <si>
    <t>2018/19</t>
  </si>
  <si>
    <t>2019/20</t>
  </si>
  <si>
    <t>2012/21</t>
  </si>
  <si>
    <t>2021/22</t>
  </si>
  <si>
    <t>2022/23</t>
  </si>
  <si>
    <t>2023/24</t>
  </si>
  <si>
    <t>2024/25</t>
  </si>
  <si>
    <t>2025/26</t>
  </si>
  <si>
    <t>2026/27</t>
  </si>
  <si>
    <t>2027/28</t>
  </si>
  <si>
    <t>2028/29</t>
  </si>
  <si>
    <t>2029/30</t>
  </si>
  <si>
    <t>2030/31</t>
  </si>
  <si>
    <t>2031/32</t>
  </si>
  <si>
    <t>2032/33</t>
  </si>
  <si>
    <t>2033/34</t>
  </si>
  <si>
    <t>2034/35</t>
  </si>
  <si>
    <t>2035/36</t>
  </si>
  <si>
    <t>2036/37</t>
  </si>
  <si>
    <t>2037/38</t>
  </si>
  <si>
    <t>2038/39</t>
  </si>
  <si>
    <t>2039/40</t>
  </si>
  <si>
    <t>2040/41</t>
  </si>
  <si>
    <t>2041/42</t>
  </si>
  <si>
    <t>2042/43</t>
  </si>
  <si>
    <t>2043/44</t>
  </si>
  <si>
    <t>2044/45</t>
  </si>
  <si>
    <t>2045/46</t>
  </si>
  <si>
    <t>2046/47</t>
  </si>
  <si>
    <t>2047/48</t>
  </si>
  <si>
    <t>2048/49</t>
  </si>
  <si>
    <t>2049/50</t>
  </si>
  <si>
    <t>check</t>
  </si>
  <si>
    <t>g CO2e per kWh</t>
  </si>
  <si>
    <t>(Defra)</t>
  </si>
  <si>
    <t>assumption; power sector should reduce to 10 g CO2e/kWh</t>
  </si>
  <si>
    <t>p.a. reduction in carbon intensity</t>
  </si>
  <si>
    <t>enter DNO specific pre-tax WACC figure</t>
  </si>
  <si>
    <t>Customer interruptions (CI)</t>
  </si>
  <si>
    <t>Customer minutes lost (CML)</t>
  </si>
  <si>
    <t>Societal net benefits (impact relative to business as usual scenario)</t>
  </si>
  <si>
    <t xml:space="preserve">Avoided DNO costs </t>
  </si>
  <si>
    <r>
      <t xml:space="preserve">Workings / assumptions used for costing </t>
    </r>
    <r>
      <rPr>
        <b/>
        <sz val="14"/>
        <color rgb="FF0070C0"/>
        <rFont val="Calibri"/>
        <family val="2"/>
        <scheme val="minor"/>
      </rPr>
      <t>Baseline</t>
    </r>
  </si>
  <si>
    <t>Baseline Scenario</t>
  </si>
  <si>
    <t>Baseline scenario</t>
  </si>
  <si>
    <t>Working baseline</t>
  </si>
  <si>
    <t>Show any calculation used to derive the values in your baseline scenario</t>
  </si>
  <si>
    <t>Societal costs</t>
  </si>
  <si>
    <t>Societal costs (£m)</t>
  </si>
  <si>
    <t>2012/13 prices</t>
  </si>
  <si>
    <r>
      <t>Cost per fatality (£m)</t>
    </r>
    <r>
      <rPr>
        <vertAlign val="superscript"/>
        <sz val="10"/>
        <rFont val="Gill Sans MT"/>
        <family val="2"/>
      </rPr>
      <t>2</t>
    </r>
  </si>
  <si>
    <r>
      <t>Cost per major injury (£m)</t>
    </r>
    <r>
      <rPr>
        <vertAlign val="superscript"/>
        <sz val="10"/>
        <rFont val="Gill Sans MT"/>
        <family val="2"/>
      </rPr>
      <t>2</t>
    </r>
  </si>
  <si>
    <r>
      <t>Electricity GHG conversion factor (tonnes per MWh)</t>
    </r>
    <r>
      <rPr>
        <vertAlign val="superscript"/>
        <sz val="10"/>
        <rFont val="Gill Sans MT"/>
        <family val="2"/>
      </rPr>
      <t>3</t>
    </r>
  </si>
  <si>
    <r>
      <t>Traded carbon price (£/t 2010/11)</t>
    </r>
    <r>
      <rPr>
        <vertAlign val="superscript"/>
        <sz val="10"/>
        <color theme="1"/>
        <rFont val="Gill Sans MT"/>
        <family val="2"/>
      </rPr>
      <t>1</t>
    </r>
  </si>
  <si>
    <t>traded carbon price (£/t 2012/13 prices)</t>
  </si>
  <si>
    <t>updated to reflect DNO feedback following completion of worked examples
main changes include:
- included baseline scenario worksheet
- removed VOLL as CI/CML method of monetising loss of supply was viewed as robust method
- amended the CO2 conversion factor associated with losses to take into account assumptions regarding future decarbonisation of electricity
- updated fixed data parameters to 2012/13 prices</t>
  </si>
  <si>
    <t>Where a 'do minimum option' exists, Option 1 should represent your 'do minimum' or 'reference scenario' e.g. do nothing, ongoing maintenance of existing asset or the option which requires the minimum investment .</t>
  </si>
  <si>
    <t>Decarbonisation of electricity assumption:</t>
  </si>
  <si>
    <t>Where losses are entered in terms of MWh, the CO2e associated with those losses will be calculated based on an assumed GHG conversion factor.   The tCO2e are monetised using DECC traded carbon values.</t>
  </si>
  <si>
    <t>Connections</t>
  </si>
  <si>
    <t>Total avoided DNO costs</t>
  </si>
  <si>
    <t>Enter values as increments (delta) relative to your reference scenario. If this is your reference scenario enter 0. Reductions are entered as positive numbers and increases as negative numbers.</t>
  </si>
  <si>
    <t>2003/04</t>
  </si>
  <si>
    <t>2004/05</t>
  </si>
  <si>
    <t>2005/06</t>
  </si>
  <si>
    <t>2006/07</t>
  </si>
  <si>
    <t>2007/08</t>
  </si>
  <si>
    <t>2008/09</t>
  </si>
  <si>
    <t>convert to</t>
  </si>
  <si>
    <t xml:space="preserve">     Convert from</t>
  </si>
  <si>
    <t>note: HSE values as at Q3 2003</t>
  </si>
  <si>
    <r>
      <t>Reduced emissions (not associated with losses)</t>
    </r>
    <r>
      <rPr>
        <vertAlign val="superscript"/>
        <sz val="10"/>
        <color theme="1"/>
        <rFont val="Gill Sans MT"/>
        <family val="2"/>
      </rPr>
      <t>1</t>
    </r>
  </si>
  <si>
    <r>
      <t>Reduced probability of fatality</t>
    </r>
    <r>
      <rPr>
        <vertAlign val="superscript"/>
        <sz val="10"/>
        <color theme="1"/>
        <rFont val="Gill Sans MT"/>
        <family val="2"/>
      </rPr>
      <t>2</t>
    </r>
  </si>
  <si>
    <r>
      <t>Reduced probability of major injury</t>
    </r>
    <r>
      <rPr>
        <vertAlign val="superscript"/>
        <sz val="10"/>
        <color theme="1"/>
        <rFont val="Gill Sans MT"/>
        <family val="2"/>
      </rPr>
      <t>2</t>
    </r>
  </si>
  <si>
    <r>
      <rPr>
        <sz val="10"/>
        <color theme="1"/>
        <rFont val="Gill Sans MT"/>
        <family val="2"/>
      </rPr>
      <t>Inc</t>
    </r>
    <r>
      <rPr>
        <sz val="10"/>
        <color theme="1"/>
        <rFont val="Gill Sans MT"/>
        <family val="2"/>
      </rPr>
      <t>ludes all GHG not associated with losses e.g. SF6 converted to tCO2e using Defra conversion factors</t>
    </r>
  </si>
  <si>
    <t>All other GHG emissions not associated with losses should be entered in row 33 to avoid double counting.</t>
  </si>
  <si>
    <t>All other GHG emissions not associated with losses should be entered in row 90 to avoid double counting.</t>
  </si>
  <si>
    <r>
      <t xml:space="preserve">Enter costs and benefits </t>
    </r>
    <r>
      <rPr>
        <i/>
        <sz val="10"/>
        <color theme="1"/>
        <rFont val="Gill Sans MT"/>
        <family val="2"/>
      </rPr>
      <t>over and above the baseline scenario</t>
    </r>
    <r>
      <rPr>
        <sz val="10"/>
        <color theme="1"/>
        <rFont val="Gill Sans MT"/>
        <family val="2"/>
      </rPr>
      <t xml:space="preserve"> i.e. the marginal or incremental costs / benefits of the option being considered.  
Enter capitalisation rates consistent with your business plan.</t>
    </r>
  </si>
  <si>
    <t xml:space="preserve">Enter costs and benefits associated with the baseline scenario.   The baseline scenario represents status quo; that is the cost of business as usual in the absence of any investment intervention. 
Where business as usual is not an option i.e. an investment intervention of some kind is required DNOs should chose the option with the lowest investment to represent the baseline scenario.
</t>
  </si>
  <si>
    <r>
      <t>removed '</t>
    </r>
    <r>
      <rPr>
        <strike/>
        <sz val="11"/>
        <color theme="1"/>
        <rFont val="Calibri"/>
        <family val="2"/>
        <scheme val="minor"/>
      </rPr>
      <t>do minimum</t>
    </r>
    <r>
      <rPr>
        <sz val="11"/>
        <color theme="1"/>
        <rFont val="Calibri"/>
        <family val="2"/>
        <scheme val="minor"/>
      </rPr>
      <t xml:space="preserve">' text in cell B9 of </t>
    </r>
    <r>
      <rPr>
        <i/>
        <sz val="11"/>
        <color theme="1"/>
        <rFont val="Calibri"/>
        <family val="2"/>
        <scheme val="minor"/>
      </rPr>
      <t>Option summary</t>
    </r>
    <r>
      <rPr>
        <sz val="11"/>
        <color theme="1"/>
        <rFont val="Calibri"/>
        <family val="2"/>
        <scheme val="minor"/>
      </rPr>
      <t xml:space="preserve"> worksheet</t>
    </r>
  </si>
  <si>
    <r>
      <t xml:space="preserve">Inserted clarification comment in cell C9 of the </t>
    </r>
    <r>
      <rPr>
        <i/>
        <sz val="11"/>
        <color theme="1"/>
        <rFont val="Calibri"/>
        <family val="2"/>
        <scheme val="minor"/>
      </rPr>
      <t>Option 1</t>
    </r>
    <r>
      <rPr>
        <sz val="11"/>
        <color theme="1"/>
        <rFont val="Calibri"/>
        <family val="2"/>
        <scheme val="minor"/>
      </rPr>
      <t xml:space="preserve"> worksheet.</t>
    </r>
  </si>
  <si>
    <r>
      <t xml:space="preserve">Use this sheet to provide details of </t>
    </r>
    <r>
      <rPr>
        <b/>
        <sz val="16"/>
        <color rgb="FFFF0000"/>
        <rFont val="Calibri"/>
        <family val="2"/>
        <scheme val="minor"/>
      </rPr>
      <t>assumptions</t>
    </r>
    <r>
      <rPr>
        <sz val="11"/>
        <color theme="1"/>
        <rFont val="Calibri"/>
        <family val="2"/>
        <scheme val="minor"/>
      </rPr>
      <t xml:space="preserve"> and calculation methodology used in CBA model</t>
    </r>
  </si>
  <si>
    <r>
      <t xml:space="preserve">Purpose of CBA: describe the </t>
    </r>
    <r>
      <rPr>
        <b/>
        <sz val="10"/>
        <color rgb="FF0070C0"/>
        <rFont val="Gill Sans MT"/>
        <family val="2"/>
      </rPr>
      <t xml:space="preserve">primary driver </t>
    </r>
    <r>
      <rPr>
        <b/>
        <sz val="10"/>
        <color theme="1"/>
        <rFont val="Gill Sans MT"/>
        <family val="2"/>
      </rPr>
      <t xml:space="preserve">of the investment decision </t>
    </r>
  </si>
  <si>
    <r>
      <t xml:space="preserve">Clarified text in cell B1 of </t>
    </r>
    <r>
      <rPr>
        <i/>
        <sz val="11"/>
        <color theme="1"/>
        <rFont val="Calibri"/>
        <family val="2"/>
        <scheme val="minor"/>
      </rPr>
      <t>Option summary</t>
    </r>
    <r>
      <rPr>
        <sz val="11"/>
        <color theme="1"/>
        <rFont val="Calibri"/>
        <family val="2"/>
        <scheme val="minor"/>
      </rPr>
      <t xml:space="preserve"> worksheet.</t>
    </r>
  </si>
  <si>
    <r>
      <t xml:space="preserve">Clarified text in cell F26 of </t>
    </r>
    <r>
      <rPr>
        <i/>
        <sz val="11"/>
        <color theme="1"/>
        <rFont val="Calibri"/>
        <family val="2"/>
        <scheme val="minor"/>
      </rPr>
      <t>Option summary</t>
    </r>
    <r>
      <rPr>
        <sz val="11"/>
        <color theme="1"/>
        <rFont val="Calibri"/>
        <family val="2"/>
        <scheme val="minor"/>
      </rPr>
      <t xml:space="preserve"> worksheet.</t>
    </r>
  </si>
  <si>
    <t>CBA Baseline</t>
  </si>
  <si>
    <t>Change for current spec</t>
  </si>
  <si>
    <t>CBA Option 1</t>
  </si>
  <si>
    <t xml:space="preserve"> </t>
  </si>
  <si>
    <t>For the chosen option only, provide detail of where CBA expenditure included in this CBA is reported in the BPDT pack. e.g. LV swtichgear BPDT CV3 rows 15 to 22.</t>
  </si>
  <si>
    <t>Number to be replaced</t>
  </si>
  <si>
    <t>Iron Loss (kW)</t>
  </si>
  <si>
    <t>Copper Loss (kW)</t>
  </si>
  <si>
    <t>LLF =</t>
  </si>
  <si>
    <t xml:space="preserve">LF = </t>
  </si>
  <si>
    <t>A =</t>
  </si>
  <si>
    <r>
      <t>LLF= (AxLF)+(1-A)LF</t>
    </r>
    <r>
      <rPr>
        <vertAlign val="superscript"/>
        <sz val="11"/>
        <color theme="0"/>
        <rFont val="Calibri"/>
        <family val="2"/>
        <scheme val="minor"/>
      </rPr>
      <t>2</t>
    </r>
  </si>
  <si>
    <t>Losses Profile</t>
  </si>
  <si>
    <t>Year</t>
  </si>
  <si>
    <t>Units Replaced</t>
  </si>
  <si>
    <t>Losses Saving</t>
  </si>
  <si>
    <t>Asset Replacement £,m</t>
  </si>
  <si>
    <t>Transformer Cost (£,k)</t>
  </si>
  <si>
    <t>Tx Installation Cost (£,k)</t>
  </si>
  <si>
    <t>Total ReplacementCost (£,k)</t>
  </si>
  <si>
    <t>EU 2015 Standard 800kVA GMT</t>
  </si>
  <si>
    <t>Number to be installed</t>
  </si>
  <si>
    <t>Retain pre-1990 800kVA transformers with existing losses specification standard. ie do nothing</t>
  </si>
  <si>
    <t>To investigate the benefits of replacing 163 pre-1990 GM 800kVA transformers with 2015 EU Standard (low loss) transformers.</t>
  </si>
  <si>
    <t>Pre-1990 Standard 800kVA GMT</t>
  </si>
  <si>
    <t>2015 EU Standard 800kVA transformers</t>
  </si>
  <si>
    <t>Proactively replace pre-1990 800KVA transformers with 2015 EU specification transformers</t>
  </si>
  <si>
    <t>Proactively replace Pre-1990 800kVA transformers with 2015 EU standard transformers.</t>
  </si>
  <si>
    <t>Annual Iron Loss (MWh)</t>
  </si>
  <si>
    <t>Annual Copper Loss (MWh)</t>
  </si>
  <si>
    <t>RIIO-ED1 CBA Tool summary - estimated cumulative values for RIIO-ED1 and 45 years</t>
  </si>
  <si>
    <t>Estimated Distribution Losses benefits over 'Baseline Scenario'</t>
  </si>
  <si>
    <t>Distribution Losses-Justified Costs over 'Baseline Scenario'</t>
  </si>
  <si>
    <t>Avoided DNO costs over 'Baseline Scenario'</t>
  </si>
  <si>
    <t>Distribution Losses benefits over 'Baseline Scenario'</t>
  </si>
  <si>
    <t xml:space="preserve">2015/16
</t>
  </si>
  <si>
    <t xml:space="preserve">2017/18 </t>
  </si>
  <si>
    <t>2020/21</t>
  </si>
  <si>
    <t>45 years (if appropriate)</t>
  </si>
  <si>
    <r>
      <t>RIIO-ED1</t>
    </r>
    <r>
      <rPr>
        <b/>
        <strike/>
        <sz val="10"/>
        <rFont val="Verdana"/>
        <family val="2"/>
      </rPr>
      <t xml:space="preserve"> </t>
    </r>
  </si>
  <si>
    <r>
      <t>RIIO-ED1</t>
    </r>
    <r>
      <rPr>
        <i/>
        <sz val="10"/>
        <rFont val="Verdana"/>
        <family val="2"/>
      </rPr>
      <t xml:space="preserve">
</t>
    </r>
  </si>
  <si>
    <r>
      <t xml:space="preserve">45 years (if appropriate)
</t>
    </r>
    <r>
      <rPr>
        <i/>
        <sz val="10"/>
        <rFont val="Verdana"/>
        <family val="2"/>
      </rPr>
      <t xml:space="preserve">
</t>
    </r>
  </si>
  <si>
    <t xml:space="preserve">£m </t>
  </si>
  <si>
    <t>Total Annual Losses (MWh)</t>
  </si>
  <si>
    <t>Total Annual Losses Saving (MWh)</t>
  </si>
  <si>
    <t>Total Losses (MWh)</t>
  </si>
</sst>
</file>

<file path=xl/styles.xml><?xml version="1.0" encoding="utf-8"?>
<styleSheet xmlns="http://schemas.openxmlformats.org/spreadsheetml/2006/main">
  <numFmts count="15">
    <numFmt numFmtId="8" formatCode="&quot;£&quot;#,##0.00;[Red]\-&quot;£&quot;#,##0.00"/>
    <numFmt numFmtId="44" formatCode="_-&quot;£&quot;* #,##0.00_-;\-&quot;£&quot;* #,##0.00_-;_-&quot;£&quot;* &quot;-&quot;??_-;_-@_-"/>
    <numFmt numFmtId="43" formatCode="_-* #,##0.00_-;\-* #,##0.00_-;_-* &quot;-&quot;??_-;_-@_-"/>
    <numFmt numFmtId="164" formatCode="0.0%"/>
    <numFmt numFmtId="165" formatCode="#,##0.00;[Red]\(#,##0.00\);\-"/>
    <numFmt numFmtId="166" formatCode="&quot;£&quot;#,##0.00"/>
    <numFmt numFmtId="167" formatCode="#,##0;[Red]\(#,##0\);\-"/>
    <numFmt numFmtId="168" formatCode="_-&quot;£&quot;* #,##0_-;\-&quot;£&quot;* #,##0_-;_-&quot;£&quot;* &quot;-&quot;??_-;_-@_-"/>
    <numFmt numFmtId="169" formatCode="#,##0.0000_ ;\-#,##0.0000\ "/>
    <numFmt numFmtId="170" formatCode="&quot;£&quot;#,##0"/>
    <numFmt numFmtId="171" formatCode="0.000"/>
    <numFmt numFmtId="172" formatCode="#,##0.00_ ;\-#,##0.00\ "/>
    <numFmt numFmtId="173" formatCode="0.0000"/>
    <numFmt numFmtId="174" formatCode="#,##0;[Red]#,##0"/>
    <numFmt numFmtId="175" formatCode="0.0"/>
  </numFmts>
  <fonts count="44">
    <font>
      <sz val="11"/>
      <color theme="1"/>
      <name val="Calibri"/>
      <family val="2"/>
      <scheme val="minor"/>
    </font>
    <font>
      <sz val="11"/>
      <color theme="1"/>
      <name val="Calibri"/>
      <family val="2"/>
      <scheme val="minor"/>
    </font>
    <font>
      <sz val="10"/>
      <name val="Arial"/>
      <family val="2"/>
    </font>
    <font>
      <b/>
      <sz val="14"/>
      <color theme="1"/>
      <name val="Calibri"/>
      <family val="2"/>
      <scheme val="minor"/>
    </font>
    <font>
      <sz val="10"/>
      <color theme="1"/>
      <name val="Gill Sans MT"/>
      <family val="2"/>
    </font>
    <font>
      <b/>
      <sz val="10"/>
      <color theme="1"/>
      <name val="Gill Sans MT"/>
      <family val="2"/>
    </font>
    <font>
      <vertAlign val="subscript"/>
      <sz val="10"/>
      <color theme="1"/>
      <name val="Gill Sans MT"/>
      <family val="2"/>
    </font>
    <font>
      <vertAlign val="superscript"/>
      <sz val="10"/>
      <color theme="1"/>
      <name val="Gill Sans MT"/>
      <family val="2"/>
    </font>
    <font>
      <i/>
      <sz val="10"/>
      <color theme="1"/>
      <name val="Gill Sans MT"/>
      <family val="2"/>
    </font>
    <font>
      <b/>
      <sz val="12"/>
      <color theme="1"/>
      <name val="Gill Sans MT"/>
      <family val="2"/>
    </font>
    <font>
      <sz val="10"/>
      <color theme="0"/>
      <name val="Gill Sans MT"/>
      <family val="2"/>
    </font>
    <font>
      <b/>
      <sz val="10"/>
      <color theme="1"/>
      <name val="Gill Sans MT"/>
      <family val="2"/>
    </font>
    <font>
      <u/>
      <sz val="8.8000000000000007"/>
      <color theme="10"/>
      <name val="Calibri"/>
      <family val="2"/>
    </font>
    <font>
      <u/>
      <sz val="10"/>
      <color theme="10"/>
      <name val="Calibri"/>
      <family val="2"/>
    </font>
    <font>
      <sz val="10"/>
      <color rgb="FFFF0000"/>
      <name val="Gill Sans MT"/>
      <family val="2"/>
    </font>
    <font>
      <b/>
      <sz val="14"/>
      <color rgb="FF0070C0"/>
      <name val="Calibri"/>
      <family val="2"/>
      <scheme val="minor"/>
    </font>
    <font>
      <sz val="10"/>
      <name val="Gill Sans MT"/>
      <family val="2"/>
    </font>
    <font>
      <b/>
      <sz val="9"/>
      <name val="Gill Sans MT"/>
      <family val="2"/>
    </font>
    <font>
      <b/>
      <sz val="10"/>
      <name val="Gill Sans MT"/>
      <family val="2"/>
    </font>
    <font>
      <sz val="11"/>
      <name val="Calibri"/>
      <family val="2"/>
      <scheme val="minor"/>
    </font>
    <font>
      <u/>
      <vertAlign val="superscript"/>
      <sz val="10"/>
      <color theme="10"/>
      <name val="Calibri"/>
      <family val="2"/>
    </font>
    <font>
      <b/>
      <sz val="10"/>
      <color rgb="FFFF0000"/>
      <name val="Gill Sans MT"/>
      <family val="2"/>
    </font>
    <font>
      <sz val="10"/>
      <color theme="1"/>
      <name val="Gill Sans MT"/>
      <family val="2"/>
    </font>
    <font>
      <sz val="9"/>
      <name val="Gill Sans MT"/>
      <family val="2"/>
    </font>
    <font>
      <b/>
      <sz val="11"/>
      <color theme="1"/>
      <name val="Calibri"/>
      <family val="2"/>
      <scheme val="minor"/>
    </font>
    <font>
      <b/>
      <sz val="10"/>
      <color theme="1"/>
      <name val="Gill Sans MT"/>
      <family val="2"/>
    </font>
    <font>
      <i/>
      <sz val="10"/>
      <color theme="1"/>
      <name val="Gill Sans MT"/>
      <family val="2"/>
    </font>
    <font>
      <sz val="10"/>
      <name val="Gill Sans MT"/>
      <family val="2"/>
    </font>
    <font>
      <vertAlign val="superscript"/>
      <sz val="10"/>
      <name val="Gill Sans MT"/>
      <family val="2"/>
    </font>
    <font>
      <i/>
      <sz val="11"/>
      <color theme="1"/>
      <name val="Calibri"/>
      <family val="2"/>
      <scheme val="minor"/>
    </font>
    <font>
      <strike/>
      <sz val="11"/>
      <color theme="1"/>
      <name val="Calibri"/>
      <family val="2"/>
      <scheme val="minor"/>
    </font>
    <font>
      <sz val="10"/>
      <color indexed="81"/>
      <name val="Tahoma"/>
      <family val="2"/>
    </font>
    <font>
      <b/>
      <sz val="10"/>
      <color indexed="81"/>
      <name val="Tahoma"/>
      <family val="2"/>
    </font>
    <font>
      <sz val="8"/>
      <color rgb="FF000000"/>
      <name val="Tahoma"/>
      <family val="2"/>
    </font>
    <font>
      <b/>
      <sz val="16"/>
      <color rgb="FFFF0000"/>
      <name val="Calibri"/>
      <family val="2"/>
      <scheme val="minor"/>
    </font>
    <font>
      <b/>
      <sz val="10"/>
      <color rgb="FF0070C0"/>
      <name val="Gill Sans MT"/>
      <family val="2"/>
    </font>
    <font>
      <sz val="11"/>
      <color theme="0"/>
      <name val="Calibri"/>
      <family val="2"/>
      <scheme val="minor"/>
    </font>
    <font>
      <vertAlign val="superscript"/>
      <sz val="11"/>
      <color theme="0"/>
      <name val="Calibri"/>
      <family val="2"/>
      <scheme val="minor"/>
    </font>
    <font>
      <sz val="9"/>
      <color indexed="81"/>
      <name val="Tahoma"/>
      <family val="2"/>
    </font>
    <font>
      <b/>
      <sz val="9"/>
      <color indexed="81"/>
      <name val="Tahoma"/>
      <family val="2"/>
    </font>
    <font>
      <sz val="10"/>
      <name val="Verdana"/>
      <family val="2"/>
    </font>
    <font>
      <b/>
      <sz val="10"/>
      <name val="Verdana"/>
      <family val="2"/>
    </font>
    <font>
      <b/>
      <strike/>
      <sz val="10"/>
      <name val="Verdana"/>
      <family val="2"/>
    </font>
    <font>
      <i/>
      <sz val="10"/>
      <name val="Verdana"/>
      <family val="2"/>
    </font>
  </fonts>
  <fills count="14">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6"/>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theme="9" tint="0.59999389629810485"/>
        <bgColor indexed="64"/>
      </patternFill>
    </fill>
    <fill>
      <patternFill patternType="solid">
        <fgColor rgb="FFFFFF00"/>
        <bgColor indexed="64"/>
      </patternFill>
    </fill>
    <fill>
      <patternFill patternType="solid">
        <fgColor theme="3" tint="0.39997558519241921"/>
        <bgColor indexed="64"/>
      </patternFill>
    </fill>
    <fill>
      <patternFill patternType="solid">
        <fgColor theme="9" tint="-0.249977111117893"/>
        <bgColor indexed="64"/>
      </patternFill>
    </fill>
    <fill>
      <patternFill patternType="solid">
        <fgColor rgb="FFFFFFCC"/>
        <bgColor indexed="64"/>
      </patternFill>
    </fill>
  </fills>
  <borders count="38">
    <border>
      <left/>
      <right/>
      <top/>
      <bottom/>
      <diagonal/>
    </border>
    <border>
      <left/>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medium">
        <color indexed="64"/>
      </top>
      <bottom/>
      <diagonal/>
    </border>
    <border>
      <left/>
      <right style="medium">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10">
    <xf numFmtId="0" fontId="0" fillId="0" borderId="0"/>
    <xf numFmtId="9" fontId="1"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12" fillId="0" borderId="0" applyNumberFormat="0" applyFill="0" applyBorder="0" applyAlignment="0" applyProtection="0">
      <alignment vertical="top"/>
      <protection locked="0"/>
    </xf>
    <xf numFmtId="43" fontId="1" fillId="0" borderId="0" applyFont="0" applyFill="0" applyBorder="0" applyAlignment="0" applyProtection="0"/>
    <xf numFmtId="44" fontId="1" fillId="0" borderId="0" applyFont="0" applyFill="0" applyBorder="0" applyAlignment="0" applyProtection="0"/>
    <xf numFmtId="0" fontId="1" fillId="0" borderId="0"/>
  </cellStyleXfs>
  <cellXfs count="220">
    <xf numFmtId="0" fontId="0" fillId="0" borderId="0" xfId="0"/>
    <xf numFmtId="0" fontId="3" fillId="0" borderId="0" xfId="0" applyFont="1"/>
    <xf numFmtId="0" fontId="4" fillId="0" borderId="0" xfId="0" applyFont="1"/>
    <xf numFmtId="0" fontId="5" fillId="5" borderId="0" xfId="0" applyFont="1" applyFill="1" applyProtection="1">
      <protection locked="0"/>
    </xf>
    <xf numFmtId="0" fontId="4" fillId="0" borderId="0" xfId="0" applyFont="1" applyProtection="1"/>
    <xf numFmtId="0" fontId="5" fillId="4" borderId="7" xfId="0" applyFont="1" applyFill="1" applyBorder="1" applyAlignment="1" applyProtection="1">
      <alignment horizontal="centerContinuous"/>
    </xf>
    <xf numFmtId="0" fontId="5" fillId="4" borderId="8" xfId="0" applyFont="1" applyFill="1" applyBorder="1" applyAlignment="1" applyProtection="1">
      <alignment horizontal="centerContinuous"/>
    </xf>
    <xf numFmtId="0" fontId="5" fillId="4" borderId="9" xfId="0" applyFont="1" applyFill="1" applyBorder="1" applyAlignment="1" applyProtection="1">
      <alignment horizontal="centerContinuous"/>
    </xf>
    <xf numFmtId="0" fontId="4" fillId="0" borderId="0" xfId="0" quotePrefix="1" applyFont="1" applyBorder="1" applyProtection="1"/>
    <xf numFmtId="0" fontId="4" fillId="0" borderId="0" xfId="0" applyFont="1" applyBorder="1" applyProtection="1"/>
    <xf numFmtId="164" fontId="4" fillId="5" borderId="0" xfId="1" applyNumberFormat="1" applyFont="1" applyFill="1" applyBorder="1" applyProtection="1"/>
    <xf numFmtId="0" fontId="4" fillId="0" borderId="0" xfId="0" applyFont="1" applyFill="1" applyBorder="1" applyProtection="1"/>
    <xf numFmtId="0" fontId="5" fillId="0" borderId="6" xfId="0" applyFont="1" applyBorder="1" applyProtection="1"/>
    <xf numFmtId="0" fontId="5" fillId="0" borderId="6" xfId="0" applyFont="1" applyFill="1" applyBorder="1" applyProtection="1"/>
    <xf numFmtId="0" fontId="5" fillId="0" borderId="0" xfId="0" applyFont="1" applyFill="1" applyBorder="1" applyProtection="1"/>
    <xf numFmtId="0" fontId="5" fillId="0" borderId="0" xfId="0" applyFont="1" applyProtection="1"/>
    <xf numFmtId="0" fontId="4" fillId="0" borderId="0" xfId="0" applyFont="1" applyBorder="1" applyAlignment="1" applyProtection="1">
      <alignment horizontal="right"/>
    </xf>
    <xf numFmtId="0" fontId="8" fillId="0" borderId="0" xfId="0" applyFont="1" applyProtection="1"/>
    <xf numFmtId="0" fontId="5" fillId="0" borderId="0" xfId="0" applyFont="1" applyBorder="1" applyProtection="1"/>
    <xf numFmtId="0" fontId="0" fillId="0" borderId="0" xfId="0" quotePrefix="1"/>
    <xf numFmtId="0" fontId="4" fillId="7" borderId="0" xfId="0" applyFont="1" applyFill="1"/>
    <xf numFmtId="0" fontId="4" fillId="0" borderId="0" xfId="0" applyFont="1" applyFill="1"/>
    <xf numFmtId="0" fontId="4" fillId="0" borderId="0" xfId="0" applyFont="1" applyFill="1" applyProtection="1"/>
    <xf numFmtId="164" fontId="4" fillId="2" borderId="3" xfId="0" applyNumberFormat="1" applyFont="1" applyFill="1" applyBorder="1" applyProtection="1"/>
    <xf numFmtId="3" fontId="4" fillId="2" borderId="3" xfId="0" applyNumberFormat="1" applyFont="1" applyFill="1" applyBorder="1" applyProtection="1"/>
    <xf numFmtId="0" fontId="5" fillId="0" borderId="0" xfId="0" applyFont="1"/>
    <xf numFmtId="0" fontId="10" fillId="0" borderId="0" xfId="0" applyFont="1"/>
    <xf numFmtId="0" fontId="4" fillId="0" borderId="0" xfId="0" applyFont="1" applyBorder="1" applyAlignment="1">
      <alignment horizontal="left" vertical="top" wrapText="1"/>
    </xf>
    <xf numFmtId="0" fontId="4" fillId="0" borderId="0" xfId="0" applyFont="1" applyBorder="1" applyAlignment="1">
      <alignment horizontal="left"/>
    </xf>
    <xf numFmtId="0" fontId="4" fillId="0" borderId="0" xfId="0" applyFont="1" applyBorder="1" applyAlignment="1">
      <alignment horizontal="center" vertical="top" wrapText="1"/>
    </xf>
    <xf numFmtId="0" fontId="4" fillId="0" borderId="3" xfId="0" applyFont="1" applyBorder="1" applyAlignment="1">
      <alignment vertical="top"/>
    </xf>
    <xf numFmtId="0" fontId="4" fillId="0" borderId="3" xfId="0" applyFont="1" applyBorder="1" applyAlignment="1">
      <alignment vertical="top" wrapText="1"/>
    </xf>
    <xf numFmtId="0" fontId="9" fillId="0" borderId="0" xfId="0" applyFont="1" applyFill="1"/>
    <xf numFmtId="165" fontId="4" fillId="5" borderId="0" xfId="0" applyNumberFormat="1" applyFont="1" applyFill="1" applyBorder="1" applyProtection="1">
      <protection locked="0"/>
    </xf>
    <xf numFmtId="165" fontId="4" fillId="0" borderId="0" xfId="0" applyNumberFormat="1" applyFont="1" applyFill="1" applyBorder="1" applyProtection="1">
      <protection locked="0"/>
    </xf>
    <xf numFmtId="10" fontId="4" fillId="5" borderId="0" xfId="1" applyNumberFormat="1" applyFont="1" applyFill="1" applyBorder="1" applyProtection="1">
      <protection locked="0"/>
    </xf>
    <xf numFmtId="0" fontId="11" fillId="0" borderId="0" xfId="0" applyFont="1" applyProtection="1"/>
    <xf numFmtId="3" fontId="4" fillId="5" borderId="0" xfId="1" applyNumberFormat="1" applyFont="1" applyFill="1" applyBorder="1" applyProtection="1">
      <protection locked="0"/>
    </xf>
    <xf numFmtId="0" fontId="14" fillId="0" borderId="0" xfId="0" applyFont="1" applyProtection="1"/>
    <xf numFmtId="1" fontId="14" fillId="0" borderId="0" xfId="0" applyNumberFormat="1" applyFont="1" applyProtection="1"/>
    <xf numFmtId="0" fontId="4" fillId="0" borderId="0" xfId="0" quotePrefix="1" applyFont="1" applyProtection="1"/>
    <xf numFmtId="0" fontId="17" fillId="2" borderId="20" xfId="4" applyFont="1" applyFill="1" applyBorder="1" applyAlignment="1">
      <alignment horizontal="center"/>
    </xf>
    <xf numFmtId="0" fontId="17" fillId="2" borderId="3" xfId="4" applyFont="1" applyFill="1" applyBorder="1" applyAlignment="1">
      <alignment horizontal="center"/>
    </xf>
    <xf numFmtId="167" fontId="4" fillId="5" borderId="0" xfId="0" applyNumberFormat="1" applyFont="1" applyFill="1" applyBorder="1" applyProtection="1">
      <protection locked="0"/>
    </xf>
    <xf numFmtId="8" fontId="5" fillId="0" borderId="14" xfId="0" applyNumberFormat="1" applyFont="1" applyBorder="1" applyProtection="1"/>
    <xf numFmtId="0" fontId="5" fillId="0" borderId="10" xfId="0" applyFont="1" applyBorder="1" applyAlignment="1" applyProtection="1">
      <alignment horizontal="center" wrapText="1"/>
    </xf>
    <xf numFmtId="0" fontId="5" fillId="0" borderId="13" xfId="0" applyFont="1" applyBorder="1" applyAlignment="1" applyProtection="1">
      <alignment horizontal="center" wrapText="1"/>
    </xf>
    <xf numFmtId="3" fontId="5" fillId="2" borderId="11" xfId="0" applyNumberFormat="1" applyFont="1" applyFill="1" applyBorder="1" applyAlignment="1" applyProtection="1">
      <alignment horizontal="center"/>
    </xf>
    <xf numFmtId="3" fontId="5" fillId="0" borderId="11" xfId="0" applyNumberFormat="1" applyFont="1" applyFill="1" applyBorder="1" applyAlignment="1" applyProtection="1">
      <alignment horizontal="center"/>
    </xf>
    <xf numFmtId="166" fontId="4" fillId="5" borderId="3" xfId="0" applyNumberFormat="1" applyFont="1" applyFill="1" applyBorder="1" applyProtection="1">
      <protection locked="0"/>
    </xf>
    <xf numFmtId="0" fontId="16" fillId="0" borderId="0" xfId="0" applyFont="1" applyProtection="1"/>
    <xf numFmtId="0" fontId="19" fillId="0" borderId="0" xfId="0" quotePrefix="1" applyFont="1"/>
    <xf numFmtId="165" fontId="5" fillId="3" borderId="6" xfId="0" applyNumberFormat="1" applyFont="1" applyFill="1" applyBorder="1" applyProtection="1">
      <protection locked="0"/>
    </xf>
    <xf numFmtId="165" fontId="5" fillId="2" borderId="0" xfId="0" applyNumberFormat="1" applyFont="1" applyFill="1" applyProtection="1"/>
    <xf numFmtId="165" fontId="4" fillId="0" borderId="0" xfId="0" applyNumberFormat="1" applyFont="1" applyProtection="1"/>
    <xf numFmtId="165" fontId="5" fillId="0" borderId="1" xfId="0" applyNumberFormat="1" applyFont="1" applyBorder="1" applyProtection="1"/>
    <xf numFmtId="0" fontId="4" fillId="0" borderId="6" xfId="0" applyFont="1" applyBorder="1" applyProtection="1"/>
    <xf numFmtId="0" fontId="4" fillId="0" borderId="6" xfId="0" quotePrefix="1" applyFont="1" applyBorder="1" applyProtection="1"/>
    <xf numFmtId="165" fontId="4" fillId="3" borderId="6" xfId="0" applyNumberFormat="1" applyFont="1" applyFill="1" applyBorder="1" applyProtection="1">
      <protection locked="0"/>
    </xf>
    <xf numFmtId="0" fontId="4" fillId="0" borderId="0" xfId="0" quotePrefix="1" applyFont="1" applyBorder="1" applyAlignment="1" applyProtection="1">
      <alignment vertical="center"/>
    </xf>
    <xf numFmtId="0" fontId="4" fillId="0" borderId="0" xfId="0" applyFont="1" applyBorder="1" applyAlignment="1" applyProtection="1">
      <alignment vertical="center"/>
    </xf>
    <xf numFmtId="165" fontId="4" fillId="5" borderId="0" xfId="0" applyNumberFormat="1" applyFont="1" applyFill="1" applyBorder="1" applyAlignment="1" applyProtection="1">
      <alignment vertical="center"/>
      <protection locked="0"/>
    </xf>
    <xf numFmtId="168" fontId="4" fillId="0" borderId="0" xfId="8" applyNumberFormat="1" applyFont="1" applyBorder="1" applyProtection="1"/>
    <xf numFmtId="0" fontId="4" fillId="6" borderId="3" xfId="0" applyFont="1" applyFill="1" applyBorder="1" applyAlignment="1">
      <alignment horizontal="center"/>
    </xf>
    <xf numFmtId="8" fontId="4" fillId="0" borderId="3" xfId="0" applyNumberFormat="1" applyFont="1" applyBorder="1" applyAlignment="1">
      <alignment horizontal="center" vertical="top"/>
    </xf>
    <xf numFmtId="8" fontId="4" fillId="0" borderId="3" xfId="0" applyNumberFormat="1" applyFont="1" applyBorder="1" applyAlignment="1">
      <alignment horizontal="left" vertical="top"/>
    </xf>
    <xf numFmtId="0" fontId="21" fillId="0" borderId="0" xfId="0" applyFont="1" applyProtection="1"/>
    <xf numFmtId="165" fontId="4" fillId="3" borderId="0" xfId="0" applyNumberFormat="1" applyFont="1" applyFill="1" applyBorder="1" applyProtection="1">
      <protection locked="0"/>
    </xf>
    <xf numFmtId="3" fontId="4" fillId="5" borderId="0" xfId="0" applyNumberFormat="1" applyFont="1" applyFill="1" applyProtection="1"/>
    <xf numFmtId="0" fontId="13" fillId="0" borderId="0" xfId="6" applyFont="1" applyAlignment="1" applyProtection="1">
      <alignment vertical="top"/>
    </xf>
    <xf numFmtId="0" fontId="13" fillId="8" borderId="0" xfId="6" applyFont="1" applyFill="1" applyAlignment="1" applyProtection="1">
      <alignment vertical="top"/>
    </xf>
    <xf numFmtId="0" fontId="4" fillId="8" borderId="0" xfId="0" applyFont="1" applyFill="1"/>
    <xf numFmtId="2" fontId="4" fillId="7" borderId="0" xfId="0" applyNumberFormat="1" applyFont="1" applyFill="1"/>
    <xf numFmtId="1" fontId="4" fillId="7" borderId="0" xfId="0" applyNumberFormat="1" applyFont="1" applyFill="1"/>
    <xf numFmtId="0" fontId="22" fillId="0" borderId="0" xfId="0" applyFont="1" applyProtection="1"/>
    <xf numFmtId="0" fontId="23" fillId="0" borderId="0" xfId="0" applyFont="1" applyProtection="1"/>
    <xf numFmtId="0" fontId="14" fillId="0" borderId="0" xfId="0" applyFont="1" applyAlignment="1" applyProtection="1">
      <alignment horizontal="left"/>
    </xf>
    <xf numFmtId="2" fontId="4" fillId="2" borderId="3" xfId="0" applyNumberFormat="1" applyFont="1" applyFill="1" applyBorder="1" applyProtection="1"/>
    <xf numFmtId="0" fontId="23" fillId="0" borderId="0" xfId="0" applyFont="1" applyAlignment="1" applyProtection="1">
      <alignment horizontal="left" vertical="top"/>
    </xf>
    <xf numFmtId="0" fontId="8" fillId="0" borderId="0" xfId="0" applyFont="1" applyFill="1" applyProtection="1"/>
    <xf numFmtId="170" fontId="4" fillId="5" borderId="3" xfId="0" applyNumberFormat="1" applyFont="1" applyFill="1" applyBorder="1" applyProtection="1">
      <protection locked="0"/>
    </xf>
    <xf numFmtId="165" fontId="4" fillId="0" borderId="0" xfId="0" applyNumberFormat="1" applyFont="1" applyFill="1" applyBorder="1" applyAlignment="1" applyProtection="1">
      <alignment horizontal="right"/>
      <protection locked="0"/>
    </xf>
    <xf numFmtId="0" fontId="4" fillId="0" borderId="0" xfId="0" applyFont="1" applyFill="1" applyAlignment="1">
      <alignment vertical="top"/>
    </xf>
    <xf numFmtId="0" fontId="5" fillId="0" borderId="0" xfId="0" applyFont="1" applyFill="1"/>
    <xf numFmtId="0" fontId="4" fillId="0" borderId="0" xfId="0" applyFont="1" applyFill="1" applyBorder="1" applyAlignment="1" applyProtection="1">
      <alignment horizontal="left"/>
    </xf>
    <xf numFmtId="0" fontId="7" fillId="0" borderId="0" xfId="0" applyFont="1" applyProtection="1"/>
    <xf numFmtId="43" fontId="4" fillId="0" borderId="0" xfId="7" applyFont="1" applyBorder="1" applyProtection="1"/>
    <xf numFmtId="165" fontId="4" fillId="3" borderId="3" xfId="0" applyNumberFormat="1" applyFont="1" applyFill="1" applyBorder="1" applyAlignment="1" applyProtection="1">
      <alignment horizontal="left"/>
      <protection locked="0"/>
    </xf>
    <xf numFmtId="0" fontId="5" fillId="6" borderId="3" xfId="0" applyFont="1" applyFill="1" applyBorder="1"/>
    <xf numFmtId="0" fontId="4" fillId="0" borderId="0" xfId="0" applyFont="1" applyAlignment="1"/>
    <xf numFmtId="0" fontId="4" fillId="0" borderId="0" xfId="0" applyFont="1" applyAlignment="1">
      <alignment vertical="top"/>
    </xf>
    <xf numFmtId="0" fontId="14" fillId="0" borderId="0" xfId="0" applyFont="1"/>
    <xf numFmtId="165" fontId="4" fillId="5" borderId="3" xfId="0" applyNumberFormat="1" applyFont="1" applyFill="1" applyBorder="1" applyAlignment="1" applyProtection="1">
      <alignment horizontal="left"/>
      <protection locked="0"/>
    </xf>
    <xf numFmtId="3" fontId="4" fillId="2" borderId="3" xfId="0" applyNumberFormat="1" applyFont="1" applyFill="1" applyBorder="1" applyAlignment="1" applyProtection="1">
      <alignment horizontal="left"/>
    </xf>
    <xf numFmtId="0" fontId="4" fillId="0" borderId="3" xfId="0" applyFont="1" applyBorder="1" applyAlignment="1">
      <alignment horizontal="left"/>
    </xf>
    <xf numFmtId="0" fontId="5" fillId="0" borderId="3" xfId="0" applyFont="1" applyBorder="1" applyAlignment="1">
      <alignment vertical="top"/>
    </xf>
    <xf numFmtId="0" fontId="5" fillId="0" borderId="3" xfId="0" applyFont="1" applyBorder="1" applyAlignment="1">
      <alignment vertical="top" wrapText="1"/>
    </xf>
    <xf numFmtId="0" fontId="5" fillId="0" borderId="3" xfId="0" applyFont="1" applyBorder="1" applyAlignment="1">
      <alignment horizontal="left" vertical="top" wrapText="1"/>
    </xf>
    <xf numFmtId="0" fontId="9" fillId="0" borderId="0" xfId="0" applyFont="1"/>
    <xf numFmtId="0" fontId="0" fillId="0" borderId="0" xfId="0" applyAlignment="1">
      <alignment vertical="top" wrapText="1"/>
    </xf>
    <xf numFmtId="0" fontId="24" fillId="6" borderId="8" xfId="0" applyFont="1" applyFill="1" applyBorder="1"/>
    <xf numFmtId="0" fontId="0" fillId="0" borderId="8" xfId="0" applyBorder="1" applyAlignment="1">
      <alignment vertical="top" wrapText="1"/>
    </xf>
    <xf numFmtId="0" fontId="0" fillId="0" borderId="8" xfId="0" applyBorder="1" applyAlignment="1">
      <alignment horizontal="center" vertical="top" wrapText="1"/>
    </xf>
    <xf numFmtId="14" fontId="0" fillId="0" borderId="8" xfId="0" applyNumberFormat="1" applyBorder="1" applyAlignment="1">
      <alignment vertical="top" wrapText="1"/>
    </xf>
    <xf numFmtId="0" fontId="25" fillId="7" borderId="0" xfId="0" applyFont="1" applyFill="1"/>
    <xf numFmtId="0" fontId="4" fillId="7" borderId="0" xfId="0" applyFont="1" applyFill="1" applyAlignment="1">
      <alignment horizontal="right"/>
    </xf>
    <xf numFmtId="172" fontId="4" fillId="5" borderId="3" xfId="7" applyNumberFormat="1" applyFont="1" applyFill="1" applyBorder="1" applyProtection="1">
      <protection locked="0"/>
    </xf>
    <xf numFmtId="169" fontId="4" fillId="0" borderId="1" xfId="7" applyNumberFormat="1" applyFont="1" applyFill="1" applyBorder="1" applyProtection="1">
      <protection locked="0"/>
    </xf>
    <xf numFmtId="0" fontId="26" fillId="0" borderId="0" xfId="0" applyFont="1" applyFill="1"/>
    <xf numFmtId="171" fontId="4" fillId="5" borderId="3" xfId="0" applyNumberFormat="1" applyFont="1" applyFill="1" applyBorder="1"/>
    <xf numFmtId="0" fontId="4" fillId="7" borderId="0" xfId="0" applyFont="1" applyFill="1" applyAlignment="1">
      <alignment horizontal="left"/>
    </xf>
    <xf numFmtId="0" fontId="22" fillId="0" borderId="12" xfId="0" applyFont="1" applyBorder="1" applyAlignment="1" applyProtection="1">
      <alignment horizontal="right"/>
    </xf>
    <xf numFmtId="0" fontId="22" fillId="0" borderId="2" xfId="0" applyFont="1" applyBorder="1" applyAlignment="1" applyProtection="1">
      <alignment vertical="center" textRotation="90"/>
    </xf>
    <xf numFmtId="0" fontId="22" fillId="0" borderId="5" xfId="0" applyFont="1" applyBorder="1" applyAlignment="1" applyProtection="1">
      <alignment vertical="center" textRotation="90"/>
    </xf>
    <xf numFmtId="0" fontId="22" fillId="9" borderId="0" xfId="0" applyFont="1" applyFill="1" applyBorder="1" applyProtection="1"/>
    <xf numFmtId="0" fontId="5" fillId="9" borderId="0" xfId="0" applyFont="1" applyFill="1" applyBorder="1" applyProtection="1"/>
    <xf numFmtId="0" fontId="4" fillId="9" borderId="0" xfId="0" applyFont="1" applyFill="1" applyBorder="1" applyProtection="1"/>
    <xf numFmtId="0" fontId="22" fillId="9" borderId="18" xfId="0" applyFont="1" applyFill="1" applyBorder="1" applyProtection="1"/>
    <xf numFmtId="0" fontId="27" fillId="9" borderId="18" xfId="0" applyFont="1" applyFill="1" applyBorder="1" applyProtection="1"/>
    <xf numFmtId="0" fontId="5" fillId="9" borderId="18" xfId="0" applyFont="1" applyFill="1" applyBorder="1" applyProtection="1"/>
    <xf numFmtId="0" fontId="4" fillId="9" borderId="18" xfId="0" applyFont="1" applyFill="1" applyBorder="1" applyProtection="1"/>
    <xf numFmtId="0" fontId="25" fillId="9" borderId="0" xfId="0" applyFont="1" applyFill="1" applyBorder="1" applyProtection="1"/>
    <xf numFmtId="0" fontId="4" fillId="0" borderId="24" xfId="0" applyFont="1" applyBorder="1" applyAlignment="1" applyProtection="1">
      <alignment vertical="center"/>
    </xf>
    <xf numFmtId="0" fontId="4" fillId="0" borderId="6" xfId="0" applyFont="1" applyBorder="1" applyAlignment="1" applyProtection="1">
      <alignment vertical="center"/>
    </xf>
    <xf numFmtId="173" fontId="16" fillId="2" borderId="3" xfId="4" applyNumberFormat="1" applyFont="1" applyFill="1" applyBorder="1" applyAlignment="1">
      <alignment horizontal="right"/>
    </xf>
    <xf numFmtId="0" fontId="16" fillId="2" borderId="3" xfId="4" applyFont="1" applyFill="1" applyBorder="1" applyAlignment="1"/>
    <xf numFmtId="0" fontId="4" fillId="0" borderId="0" xfId="0" applyFont="1" applyAlignment="1" applyProtection="1">
      <alignment horizontal="right"/>
    </xf>
    <xf numFmtId="0" fontId="12" fillId="0" borderId="0" xfId="6" applyAlignment="1" applyProtection="1">
      <alignment vertical="top"/>
    </xf>
    <xf numFmtId="0" fontId="4" fillId="0" borderId="6" xfId="0" quotePrefix="1" applyFont="1" applyBorder="1" applyAlignment="1" applyProtection="1">
      <alignment vertical="center"/>
    </xf>
    <xf numFmtId="0" fontId="0" fillId="0" borderId="0" xfId="0" applyBorder="1"/>
    <xf numFmtId="0" fontId="0" fillId="0" borderId="1" xfId="0" applyBorder="1" applyAlignment="1">
      <alignment horizontal="left" vertical="top" wrapText="1"/>
    </xf>
    <xf numFmtId="14" fontId="0" fillId="0" borderId="1" xfId="0" applyNumberFormat="1" applyBorder="1" applyAlignment="1">
      <alignment horizontal="left" vertical="top"/>
    </xf>
    <xf numFmtId="0" fontId="0" fillId="0" borderId="18" xfId="0" applyBorder="1" applyAlignment="1">
      <alignment horizontal="left" vertical="top" wrapText="1"/>
    </xf>
    <xf numFmtId="0" fontId="0" fillId="0" borderId="0" xfId="0" applyBorder="1" applyAlignment="1">
      <alignment horizontal="left" vertical="top" wrapText="1"/>
    </xf>
    <xf numFmtId="14" fontId="0" fillId="0" borderId="0" xfId="0" applyNumberFormat="1" applyBorder="1" applyAlignment="1">
      <alignment horizontal="left" vertical="top"/>
    </xf>
    <xf numFmtId="174" fontId="4" fillId="5" borderId="25" xfId="0" applyNumberFormat="1" applyFont="1" applyFill="1" applyBorder="1" applyAlignment="1" applyProtection="1">
      <alignment horizontal="center"/>
      <protection locked="0"/>
    </xf>
    <xf numFmtId="0" fontId="0" fillId="0" borderId="0" xfId="0" applyAlignment="1">
      <alignment vertical="top"/>
    </xf>
    <xf numFmtId="164" fontId="4" fillId="10" borderId="3" xfId="1" applyNumberFormat="1" applyFont="1" applyFill="1" applyBorder="1" applyProtection="1">
      <protection locked="0"/>
    </xf>
    <xf numFmtId="0" fontId="4" fillId="0" borderId="0" xfId="0" applyFont="1"/>
    <xf numFmtId="0" fontId="4" fillId="0" borderId="3" xfId="0" applyFont="1" applyBorder="1" applyAlignment="1">
      <alignment vertical="top" wrapText="1"/>
    </xf>
    <xf numFmtId="8" fontId="4" fillId="0" borderId="3" xfId="0" applyNumberFormat="1" applyFont="1" applyBorder="1" applyAlignment="1">
      <alignment horizontal="center" vertical="top"/>
    </xf>
    <xf numFmtId="0" fontId="5" fillId="5" borderId="0" xfId="0" applyFont="1" applyFill="1" applyProtection="1">
      <protection locked="0"/>
    </xf>
    <xf numFmtId="0" fontId="0" fillId="0" borderId="0" xfId="0"/>
    <xf numFmtId="167" fontId="4" fillId="5" borderId="0" xfId="0" applyNumberFormat="1" applyFont="1" applyFill="1" applyBorder="1" applyProtection="1">
      <protection locked="0"/>
    </xf>
    <xf numFmtId="0" fontId="0" fillId="0" borderId="0" xfId="0"/>
    <xf numFmtId="0" fontId="0" fillId="0" borderId="3" xfId="0" applyBorder="1"/>
    <xf numFmtId="0" fontId="36" fillId="11" borderId="10" xfId="0" applyFont="1" applyFill="1" applyBorder="1"/>
    <xf numFmtId="0" fontId="36" fillId="11" borderId="13" xfId="0" applyFont="1" applyFill="1" applyBorder="1" applyAlignment="1">
      <alignment horizontal="right"/>
    </xf>
    <xf numFmtId="0" fontId="36" fillId="11" borderId="12" xfId="0" applyFont="1" applyFill="1" applyBorder="1" applyAlignment="1">
      <alignment horizontal="right"/>
    </xf>
    <xf numFmtId="0" fontId="36" fillId="11" borderId="26" xfId="0" applyFont="1" applyFill="1" applyBorder="1"/>
    <xf numFmtId="0" fontId="36" fillId="11" borderId="27" xfId="0" applyFont="1" applyFill="1" applyBorder="1" applyAlignment="1">
      <alignment horizontal="right"/>
    </xf>
    <xf numFmtId="0" fontId="0" fillId="0" borderId="28" xfId="0" applyBorder="1"/>
    <xf numFmtId="0" fontId="36" fillId="11" borderId="29" xfId="0" applyFont="1" applyFill="1" applyBorder="1" applyAlignment="1">
      <alignment horizontal="right"/>
    </xf>
    <xf numFmtId="0" fontId="0" fillId="0" borderId="30" xfId="0" applyBorder="1"/>
    <xf numFmtId="0" fontId="0" fillId="0" borderId="31" xfId="0" applyBorder="1"/>
    <xf numFmtId="0" fontId="0" fillId="0" borderId="32" xfId="0" applyBorder="1"/>
    <xf numFmtId="0" fontId="0" fillId="0" borderId="29" xfId="0" applyBorder="1"/>
    <xf numFmtId="0" fontId="36" fillId="11" borderId="3" xfId="0" applyFont="1" applyFill="1" applyBorder="1"/>
    <xf numFmtId="0" fontId="4" fillId="0" borderId="3" xfId="0" applyFont="1" applyBorder="1" applyAlignment="1" applyProtection="1">
      <alignment horizontal="center"/>
    </xf>
    <xf numFmtId="0" fontId="0" fillId="0" borderId="3" xfId="0" applyBorder="1" applyAlignment="1">
      <alignment horizontal="center"/>
    </xf>
    <xf numFmtId="0" fontId="36" fillId="11" borderId="7" xfId="0" applyFont="1" applyFill="1" applyBorder="1"/>
    <xf numFmtId="0" fontId="36" fillId="11" borderId="8" xfId="0" applyFont="1" applyFill="1" applyBorder="1"/>
    <xf numFmtId="0" fontId="36" fillId="11" borderId="9" xfId="0" applyFont="1" applyFill="1" applyBorder="1"/>
    <xf numFmtId="0" fontId="0" fillId="0" borderId="29" xfId="0" applyFill="1" applyBorder="1"/>
    <xf numFmtId="0" fontId="4" fillId="5" borderId="0" xfId="0" applyFont="1" applyFill="1" applyProtection="1"/>
    <xf numFmtId="0" fontId="40" fillId="12" borderId="0" xfId="9" applyFont="1" applyFill="1" applyBorder="1"/>
    <xf numFmtId="0" fontId="40" fillId="12" borderId="0" xfId="3" applyFont="1" applyFill="1" applyBorder="1" applyAlignment="1">
      <alignment vertical="top"/>
    </xf>
    <xf numFmtId="0" fontId="40" fillId="12" borderId="0" xfId="3" applyFont="1" applyFill="1" applyBorder="1" applyAlignment="1">
      <alignment vertical="top" wrapText="1"/>
    </xf>
    <xf numFmtId="0" fontId="41" fillId="12" borderId="31" xfId="3" applyFont="1" applyFill="1" applyBorder="1" applyAlignment="1">
      <alignment vertical="top" wrapText="1"/>
    </xf>
    <xf numFmtId="0" fontId="41" fillId="12" borderId="3" xfId="3" applyFont="1" applyFill="1" applyBorder="1" applyAlignment="1">
      <alignment vertical="top" wrapText="1"/>
    </xf>
    <xf numFmtId="0" fontId="41" fillId="12" borderId="32" xfId="3" applyFont="1" applyFill="1" applyBorder="1" applyAlignment="1">
      <alignment vertical="top" wrapText="1"/>
    </xf>
    <xf numFmtId="175" fontId="40" fillId="13" borderId="31" xfId="3" applyNumberFormat="1" applyFont="1" applyFill="1" applyBorder="1" applyAlignment="1">
      <alignment vertical="top" wrapText="1"/>
    </xf>
    <xf numFmtId="0" fontId="4" fillId="0" borderId="0" xfId="0" applyFont="1" applyAlignment="1">
      <alignment horizontal="left" vertical="top" wrapText="1"/>
    </xf>
    <xf numFmtId="0" fontId="5" fillId="6" borderId="3" xfId="0" applyFont="1" applyFill="1" applyBorder="1" applyAlignment="1">
      <alignment horizontal="left" vertical="top"/>
    </xf>
    <xf numFmtId="0" fontId="4" fillId="0" borderId="3" xfId="0" applyFont="1" applyBorder="1" applyAlignment="1">
      <alignment horizontal="left" vertical="top" wrapText="1"/>
    </xf>
    <xf numFmtId="0" fontId="5" fillId="6" borderId="7" xfId="0" applyFont="1" applyFill="1" applyBorder="1" applyAlignment="1">
      <alignment horizontal="left" vertical="top"/>
    </xf>
    <xf numFmtId="0" fontId="5" fillId="6" borderId="9" xfId="0" applyFont="1" applyFill="1" applyBorder="1" applyAlignment="1">
      <alignment horizontal="left" vertical="top"/>
    </xf>
    <xf numFmtId="0" fontId="4" fillId="0" borderId="7" xfId="0" applyFont="1" applyBorder="1" applyAlignment="1">
      <alignment horizontal="left" vertical="top"/>
    </xf>
    <xf numFmtId="0" fontId="4" fillId="0" borderId="9" xfId="0" applyFont="1" applyBorder="1" applyAlignment="1">
      <alignment horizontal="left" vertical="top"/>
    </xf>
    <xf numFmtId="0" fontId="4" fillId="0" borderId="7" xfId="0" applyFont="1" applyBorder="1" applyAlignment="1">
      <alignment horizontal="left"/>
    </xf>
    <xf numFmtId="0" fontId="4" fillId="0" borderId="9" xfId="0" applyFont="1" applyBorder="1" applyAlignment="1">
      <alignment horizontal="left"/>
    </xf>
    <xf numFmtId="0" fontId="4" fillId="0" borderId="3" xfId="0" applyFont="1" applyBorder="1" applyAlignment="1">
      <alignment horizontal="center" vertical="top" wrapText="1"/>
    </xf>
    <xf numFmtId="0" fontId="4" fillId="0" borderId="15" xfId="0" applyFont="1" applyBorder="1" applyAlignment="1">
      <alignment horizontal="left" vertical="top" wrapText="1"/>
    </xf>
    <xf numFmtId="0" fontId="4" fillId="0" borderId="1" xfId="0" applyFont="1" applyBorder="1" applyAlignment="1">
      <alignment horizontal="left" vertical="top" wrapText="1"/>
    </xf>
    <xf numFmtId="0" fontId="4" fillId="0" borderId="16" xfId="0" applyFont="1" applyBorder="1" applyAlignment="1">
      <alignment horizontal="left" vertical="top" wrapText="1"/>
    </xf>
    <xf numFmtId="0" fontId="4" fillId="0" borderId="17" xfId="0" applyFont="1" applyBorder="1" applyAlignment="1">
      <alignment horizontal="left" vertical="top" wrapText="1"/>
    </xf>
    <xf numFmtId="0" fontId="4" fillId="0" borderId="18" xfId="0" applyFont="1" applyBorder="1" applyAlignment="1">
      <alignment horizontal="left" vertical="top" wrapText="1"/>
    </xf>
    <xf numFmtId="0" fontId="4" fillId="0" borderId="19" xfId="0" applyFont="1" applyBorder="1" applyAlignment="1">
      <alignment horizontal="left" vertical="top" wrapText="1"/>
    </xf>
    <xf numFmtId="0" fontId="4" fillId="0" borderId="7" xfId="0" applyFont="1" applyBorder="1" applyAlignment="1">
      <alignment horizontal="left" vertical="top" wrapText="1"/>
    </xf>
    <xf numFmtId="0" fontId="4" fillId="0" borderId="8" xfId="0" applyFont="1" applyBorder="1" applyAlignment="1">
      <alignment horizontal="left" vertical="top" wrapText="1"/>
    </xf>
    <xf numFmtId="0" fontId="4" fillId="0" borderId="9" xfId="0" applyFont="1" applyBorder="1" applyAlignment="1">
      <alignment horizontal="left" vertical="top" wrapText="1"/>
    </xf>
    <xf numFmtId="0" fontId="4" fillId="6" borderId="3" xfId="0" applyFont="1" applyFill="1" applyBorder="1" applyAlignment="1">
      <alignment horizontal="center" vertical="center"/>
    </xf>
    <xf numFmtId="0" fontId="5" fillId="6" borderId="21" xfId="0" applyFont="1" applyFill="1" applyBorder="1" applyAlignment="1">
      <alignment horizontal="left" vertical="top" wrapText="1"/>
    </xf>
    <xf numFmtId="0" fontId="5" fillId="6" borderId="20" xfId="0" applyFont="1" applyFill="1" applyBorder="1" applyAlignment="1">
      <alignment horizontal="left" vertical="top" wrapText="1"/>
    </xf>
    <xf numFmtId="0" fontId="5" fillId="6" borderId="21" xfId="0" applyFont="1" applyFill="1" applyBorder="1" applyAlignment="1">
      <alignment horizontal="left" vertical="top"/>
    </xf>
    <xf numFmtId="0" fontId="5" fillId="6" borderId="20" xfId="0" applyFont="1" applyFill="1" applyBorder="1" applyAlignment="1">
      <alignment horizontal="left" vertical="top"/>
    </xf>
    <xf numFmtId="0" fontId="18" fillId="2" borderId="15" xfId="4" applyFont="1" applyFill="1" applyBorder="1" applyAlignment="1">
      <alignment horizontal="left" vertical="top"/>
    </xf>
    <xf numFmtId="0" fontId="18" fillId="2" borderId="16" xfId="4" applyFont="1" applyFill="1" applyBorder="1" applyAlignment="1">
      <alignment horizontal="left" vertical="top"/>
    </xf>
    <xf numFmtId="0" fontId="18" fillId="2" borderId="17" xfId="4" applyFont="1" applyFill="1" applyBorder="1" applyAlignment="1">
      <alignment horizontal="left" vertical="top"/>
    </xf>
    <xf numFmtId="0" fontId="18" fillId="2" borderId="19" xfId="4" applyFont="1" applyFill="1" applyBorder="1" applyAlignment="1">
      <alignment horizontal="left" vertical="top"/>
    </xf>
    <xf numFmtId="0" fontId="16" fillId="2" borderId="3" xfId="4" applyFont="1" applyFill="1" applyBorder="1" applyAlignment="1">
      <alignment horizontal="center" vertical="center" wrapText="1"/>
    </xf>
    <xf numFmtId="0" fontId="25" fillId="9" borderId="4" xfId="0" applyFont="1" applyFill="1" applyBorder="1" applyAlignment="1" applyProtection="1">
      <alignment horizontal="center" vertical="center" textRotation="90" wrapText="1"/>
    </xf>
    <xf numFmtId="0" fontId="25" fillId="9" borderId="5" xfId="0" applyFont="1" applyFill="1" applyBorder="1" applyAlignment="1" applyProtection="1">
      <alignment horizontal="center" vertical="center" textRotation="90" wrapText="1"/>
    </xf>
    <xf numFmtId="0" fontId="25" fillId="9" borderId="2" xfId="0" applyFont="1" applyFill="1" applyBorder="1" applyAlignment="1" applyProtection="1">
      <alignment horizontal="center" vertical="center" textRotation="90" wrapText="1"/>
    </xf>
    <xf numFmtId="0" fontId="22" fillId="9" borderId="5" xfId="0" applyFont="1" applyFill="1" applyBorder="1" applyAlignment="1" applyProtection="1">
      <alignment horizontal="center" vertical="center" textRotation="90" wrapText="1"/>
    </xf>
    <xf numFmtId="0" fontId="25" fillId="9" borderId="16" xfId="0" applyFont="1" applyFill="1" applyBorder="1" applyAlignment="1" applyProtection="1">
      <alignment horizontal="center" vertical="center" textRotation="90"/>
    </xf>
    <xf numFmtId="0" fontId="25" fillId="9" borderId="23" xfId="0" applyFont="1" applyFill="1" applyBorder="1" applyAlignment="1" applyProtection="1">
      <alignment horizontal="center" vertical="center" textRotation="90"/>
    </xf>
    <xf numFmtId="0" fontId="25" fillId="9" borderId="19" xfId="0" applyFont="1" applyFill="1" applyBorder="1" applyAlignment="1" applyProtection="1">
      <alignment horizontal="center" vertical="center" textRotation="90"/>
    </xf>
    <xf numFmtId="0" fontId="36" fillId="11" borderId="27" xfId="0" applyFont="1" applyFill="1" applyBorder="1" applyAlignment="1">
      <alignment horizontal="center" vertical="center"/>
    </xf>
    <xf numFmtId="0" fontId="36" fillId="11" borderId="28" xfId="0" applyFont="1" applyFill="1" applyBorder="1" applyAlignment="1">
      <alignment horizontal="center" vertical="center"/>
    </xf>
    <xf numFmtId="0" fontId="36" fillId="11" borderId="31" xfId="0" applyFont="1" applyFill="1" applyBorder="1" applyAlignment="1">
      <alignment horizontal="center" vertical="center"/>
    </xf>
    <xf numFmtId="0" fontId="36" fillId="11" borderId="32" xfId="0" applyFont="1" applyFill="1" applyBorder="1" applyAlignment="1">
      <alignment horizontal="center" vertical="center"/>
    </xf>
    <xf numFmtId="0" fontId="25" fillId="9" borderId="22" xfId="0" applyFont="1" applyFill="1" applyBorder="1" applyAlignment="1" applyProtection="1">
      <alignment horizontal="center" vertical="center" textRotation="90" wrapText="1"/>
    </xf>
    <xf numFmtId="0" fontId="25" fillId="9" borderId="20" xfId="0" applyFont="1" applyFill="1" applyBorder="1" applyAlignment="1" applyProtection="1">
      <alignment horizontal="center" vertical="center" textRotation="90" wrapText="1"/>
    </xf>
    <xf numFmtId="0" fontId="41" fillId="12" borderId="33" xfId="3" applyFont="1" applyFill="1" applyBorder="1" applyAlignment="1">
      <alignment horizontal="left" vertical="top" wrapText="1"/>
    </xf>
    <xf numFmtId="0" fontId="41" fillId="12" borderId="34" xfId="3" applyFont="1" applyFill="1" applyBorder="1" applyAlignment="1">
      <alignment horizontal="left" vertical="top" wrapText="1"/>
    </xf>
    <xf numFmtId="0" fontId="41" fillId="12" borderId="35" xfId="3" applyFont="1" applyFill="1" applyBorder="1" applyAlignment="1">
      <alignment horizontal="left" vertical="top" wrapText="1"/>
    </xf>
    <xf numFmtId="0" fontId="41" fillId="12" borderId="36" xfId="3" applyFont="1" applyFill="1" applyBorder="1" applyAlignment="1">
      <alignment horizontal="left" vertical="top" wrapText="1"/>
    </xf>
    <xf numFmtId="0" fontId="41" fillId="12" borderId="20" xfId="3" applyFont="1" applyFill="1" applyBorder="1" applyAlignment="1">
      <alignment horizontal="left" vertical="top" wrapText="1"/>
    </xf>
    <xf numFmtId="0" fontId="41" fillId="12" borderId="37" xfId="3" applyFont="1" applyFill="1" applyBorder="1" applyAlignment="1">
      <alignment horizontal="left" vertical="top" wrapText="1"/>
    </xf>
  </cellXfs>
  <cellStyles count="10">
    <cellStyle name="=C:\WINNT\SYSTEM32\COMMAND.COM 6" xfId="4"/>
    <cellStyle name="Comma" xfId="7" builtinId="3"/>
    <cellStyle name="Comma 4" xfId="5"/>
    <cellStyle name="Currency" xfId="8" builtinId="4"/>
    <cellStyle name="Hyperlink" xfId="6" builtinId="8"/>
    <cellStyle name="Normal" xfId="0" builtinId="0"/>
    <cellStyle name="Normal 2 130" xfId="9"/>
    <cellStyle name="Normal 20" xfId="2"/>
    <cellStyle name="Normal 3" xfId="3"/>
    <cellStyle name="Percent" xfId="1" builtinId="5"/>
  </cellStyles>
  <dxfs count="17">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mruColors>
      <color rgb="FFFFFFCC"/>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fmlaLink="$G$19" lockText="1" noThreeD="1"/>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hyperlink" Target="http://www.defra.gov.uk/publications/2012/05/30/pb13773-2012-ghg-conversion/" TargetMode="External"/><Relationship Id="rId7" Type="http://schemas.openxmlformats.org/officeDocument/2006/relationships/ctrlProp" Target="../ctrlProps/ctrlProp1.xml"/><Relationship Id="rId2" Type="http://schemas.openxmlformats.org/officeDocument/2006/relationships/hyperlink" Target="http://www.hse.gov.uk/risk/theory/alarpcheck.htm" TargetMode="External"/><Relationship Id="rId1" Type="http://schemas.openxmlformats.org/officeDocument/2006/relationships/hyperlink" Target="https://www.gov.uk/carbon-valuation" TargetMode="External"/><Relationship Id="rId5" Type="http://schemas.openxmlformats.org/officeDocument/2006/relationships/vmlDrawing" Target="../drawings/vmlDrawing1.vml"/><Relationship Id="rId4"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hse.gov.uk/risk/theory/alarpcheck.htm" TargetMode="External"/><Relationship Id="rId1" Type="http://schemas.openxmlformats.org/officeDocument/2006/relationships/hyperlink" Target="http://www.defra.gov.uk/publications/2012/05/30/pb13773-2012-ghg-conversion/"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hse.gov.uk/risk/theory/alarpcheck.htm" TargetMode="External"/><Relationship Id="rId1" Type="http://schemas.openxmlformats.org/officeDocument/2006/relationships/hyperlink" Target="http://www.defra.gov.uk/publications/2012/05/30/pb13773-2012-ghg-conversion/" TargetMode="External"/><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A2:E11"/>
  <sheetViews>
    <sheetView showGridLines="0" workbookViewId="0">
      <selection activeCell="C6" sqref="C6"/>
    </sheetView>
  </sheetViews>
  <sheetFormatPr defaultRowHeight="14.5"/>
  <cols>
    <col min="1" max="1" width="2.453125" customWidth="1"/>
    <col min="2" max="2" width="29.26953125" customWidth="1"/>
    <col min="3" max="3" width="52.26953125" customWidth="1"/>
    <col min="4" max="4" width="12" customWidth="1"/>
    <col min="5" max="5" width="138.1796875" customWidth="1"/>
  </cols>
  <sheetData>
    <row r="2" spans="1:5">
      <c r="B2" s="100" t="s">
        <v>229</v>
      </c>
      <c r="C2" s="100" t="s">
        <v>237</v>
      </c>
      <c r="D2" s="100" t="s">
        <v>236</v>
      </c>
      <c r="E2" s="100" t="s">
        <v>230</v>
      </c>
    </row>
    <row r="3" spans="1:5" s="99" customFormat="1" ht="62.25" customHeight="1">
      <c r="B3" s="101" t="s">
        <v>231</v>
      </c>
      <c r="C3" s="101" t="s">
        <v>234</v>
      </c>
      <c r="D3" s="101"/>
      <c r="E3" s="102" t="s">
        <v>235</v>
      </c>
    </row>
    <row r="4" spans="1:5" s="99" customFormat="1" ht="62.25" customHeight="1">
      <c r="B4" s="101" t="s">
        <v>232</v>
      </c>
      <c r="C4" s="101" t="s">
        <v>238</v>
      </c>
      <c r="D4" s="103">
        <v>41352</v>
      </c>
      <c r="E4" s="101" t="s">
        <v>239</v>
      </c>
    </row>
    <row r="5" spans="1:5" s="99" customFormat="1" ht="84" customHeight="1">
      <c r="B5" s="101" t="s">
        <v>233</v>
      </c>
      <c r="C5" s="101" t="s">
        <v>244</v>
      </c>
      <c r="D5" s="103" t="s">
        <v>240</v>
      </c>
      <c r="E5" s="101" t="s">
        <v>241</v>
      </c>
    </row>
    <row r="6" spans="1:5" ht="111" customHeight="1">
      <c r="A6" s="129"/>
      <c r="B6" s="130" t="s">
        <v>242</v>
      </c>
      <c r="C6" s="130" t="s">
        <v>243</v>
      </c>
      <c r="D6" s="131">
        <v>41380</v>
      </c>
      <c r="E6" s="130" t="s">
        <v>313</v>
      </c>
    </row>
    <row r="7" spans="1:5" ht="21.75" customHeight="1">
      <c r="B7" s="133"/>
      <c r="C7" s="133"/>
      <c r="D7" s="134">
        <v>41393</v>
      </c>
      <c r="E7" s="133" t="s">
        <v>337</v>
      </c>
    </row>
    <row r="8" spans="1:5" ht="21.75" customHeight="1">
      <c r="D8" s="134">
        <v>41649</v>
      </c>
      <c r="E8" s="136" t="s">
        <v>338</v>
      </c>
    </row>
    <row r="9" spans="1:5" ht="21.75" customHeight="1">
      <c r="D9" s="134">
        <v>41649</v>
      </c>
      <c r="E9" s="133" t="s">
        <v>341</v>
      </c>
    </row>
    <row r="10" spans="1:5" ht="21.75" customHeight="1">
      <c r="D10" s="134">
        <v>41649</v>
      </c>
      <c r="E10" s="133" t="s">
        <v>342</v>
      </c>
    </row>
    <row r="11" spans="1:5">
      <c r="B11" s="132"/>
      <c r="C11" s="132"/>
      <c r="D11" s="132"/>
      <c r="E11" s="132"/>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sheetPr codeName="Sheet3">
    <pageSetUpPr fitToPage="1"/>
  </sheetPr>
  <dimension ref="B1:D33"/>
  <sheetViews>
    <sheetView showGridLines="0" zoomScaleNormal="100" workbookViewId="0">
      <selection activeCell="B13" sqref="B13"/>
    </sheetView>
  </sheetViews>
  <sheetFormatPr defaultColWidth="9.1796875" defaultRowHeight="16"/>
  <cols>
    <col min="1" max="1" width="2.1796875" style="2" customWidth="1"/>
    <col min="2" max="2" width="35.81640625" style="2" customWidth="1"/>
    <col min="3" max="3" width="155.7265625" style="2" customWidth="1"/>
    <col min="4" max="4" width="10.1796875" style="2" bestFit="1" customWidth="1"/>
    <col min="5" max="16384" width="9.1796875" style="2"/>
  </cols>
  <sheetData>
    <row r="1" spans="2:3" ht="18.5">
      <c r="B1" s="98" t="s">
        <v>77</v>
      </c>
    </row>
    <row r="2" spans="2:3">
      <c r="B2" s="25"/>
    </row>
    <row r="3" spans="2:3">
      <c r="B3" s="25"/>
    </row>
    <row r="4" spans="2:3">
      <c r="B4" s="88" t="s">
        <v>14</v>
      </c>
      <c r="C4" s="88" t="s">
        <v>26</v>
      </c>
    </row>
    <row r="5" spans="2:3" ht="48">
      <c r="B5" s="95" t="s">
        <v>38</v>
      </c>
      <c r="C5" s="31" t="s">
        <v>96</v>
      </c>
    </row>
    <row r="6" spans="2:3">
      <c r="B6" s="95" t="s">
        <v>218</v>
      </c>
      <c r="C6" s="31" t="s">
        <v>219</v>
      </c>
    </row>
    <row r="7" spans="2:3" ht="56.25" customHeight="1">
      <c r="B7" s="96" t="s">
        <v>302</v>
      </c>
      <c r="C7" s="31" t="s">
        <v>336</v>
      </c>
    </row>
    <row r="8" spans="2:3">
      <c r="B8" s="97" t="s">
        <v>303</v>
      </c>
      <c r="C8" s="31" t="s">
        <v>304</v>
      </c>
    </row>
    <row r="9" spans="2:3" ht="32">
      <c r="B9" s="96" t="s">
        <v>225</v>
      </c>
      <c r="C9" s="31" t="s">
        <v>335</v>
      </c>
    </row>
    <row r="10" spans="2:3">
      <c r="B10" s="97" t="s">
        <v>216</v>
      </c>
      <c r="C10" s="31" t="s">
        <v>217</v>
      </c>
    </row>
    <row r="12" spans="2:3">
      <c r="B12" s="25" t="s">
        <v>24</v>
      </c>
    </row>
    <row r="13" spans="2:3">
      <c r="B13" s="92" t="s">
        <v>25</v>
      </c>
    </row>
    <row r="14" spans="2:3">
      <c r="B14" s="93" t="s">
        <v>218</v>
      </c>
    </row>
    <row r="15" spans="2:3">
      <c r="B15" s="87" t="s">
        <v>224</v>
      </c>
    </row>
    <row r="16" spans="2:3">
      <c r="B16" s="94" t="s">
        <v>220</v>
      </c>
    </row>
    <row r="17" spans="2:4">
      <c r="B17" s="25"/>
    </row>
    <row r="18" spans="2:4">
      <c r="B18" s="2" t="s">
        <v>64</v>
      </c>
    </row>
    <row r="19" spans="2:4" ht="19.5" customHeight="1">
      <c r="B19" s="2" t="s">
        <v>221</v>
      </c>
    </row>
    <row r="20" spans="2:4">
      <c r="B20" s="90" t="s">
        <v>226</v>
      </c>
    </row>
    <row r="21" spans="2:4">
      <c r="B21" s="90" t="s">
        <v>227</v>
      </c>
    </row>
    <row r="22" spans="2:4" ht="25.5" customHeight="1">
      <c r="B22" s="89" t="s">
        <v>98</v>
      </c>
    </row>
    <row r="23" spans="2:4" ht="10.5" customHeight="1"/>
    <row r="24" spans="2:4" ht="24.75" customHeight="1">
      <c r="B24" s="90" t="s">
        <v>222</v>
      </c>
      <c r="C24" s="90"/>
      <c r="D24" s="90"/>
    </row>
    <row r="25" spans="2:4" ht="26.25" customHeight="1">
      <c r="B25" s="90" t="s">
        <v>314</v>
      </c>
      <c r="C25" s="90"/>
      <c r="D25" s="90"/>
    </row>
    <row r="26" spans="2:4" ht="32.25" customHeight="1">
      <c r="B26" s="172" t="s">
        <v>223</v>
      </c>
      <c r="C26" s="172"/>
      <c r="D26" s="172"/>
    </row>
    <row r="28" spans="2:4">
      <c r="B28" s="2" t="s">
        <v>97</v>
      </c>
    </row>
    <row r="32" spans="2:4">
      <c r="B32" s="25"/>
    </row>
    <row r="33" spans="2:2">
      <c r="B33" s="91"/>
    </row>
  </sheetData>
  <mergeCells count="1">
    <mergeCell ref="B26:D26"/>
  </mergeCells>
  <pageMargins left="0.70866141732283472" right="0.70866141732283472" top="0.74803149606299213" bottom="0.74803149606299213" header="0.31496062992125984" footer="0.31496062992125984"/>
  <pageSetup paperSize="9" scale="65" orientation="portrait" r:id="rId1"/>
</worksheet>
</file>

<file path=xl/worksheets/sheet3.xml><?xml version="1.0" encoding="utf-8"?>
<worksheet xmlns="http://schemas.openxmlformats.org/spreadsheetml/2006/main" xmlns:r="http://schemas.openxmlformats.org/officeDocument/2006/relationships">
  <dimension ref="B1:Z37"/>
  <sheetViews>
    <sheetView showGridLines="0" zoomScale="70" zoomScaleNormal="70" workbookViewId="0">
      <pane ySplit="3" topLeftCell="A16" activePane="bottomLeft" state="frozen"/>
      <selection pane="bottomLeft" activeCell="J18" sqref="J18"/>
    </sheetView>
  </sheetViews>
  <sheetFormatPr defaultColWidth="9.1796875" defaultRowHeight="16"/>
  <cols>
    <col min="1" max="1" width="4" style="2" customWidth="1"/>
    <col min="2" max="2" width="7.7265625" style="2" customWidth="1"/>
    <col min="3" max="3" width="31.81640625" style="2" customWidth="1"/>
    <col min="4" max="4" width="21" style="2" customWidth="1"/>
    <col min="5" max="5" width="54.453125" style="2" customWidth="1"/>
    <col min="6" max="6" width="62.1796875" style="2" customWidth="1"/>
    <col min="7" max="11" width="11.1796875" style="2" customWidth="1"/>
    <col min="12" max="16384" width="9.1796875" style="2"/>
  </cols>
  <sheetData>
    <row r="1" spans="2:26">
      <c r="B1" s="25" t="s">
        <v>340</v>
      </c>
      <c r="Z1" s="26" t="s">
        <v>29</v>
      </c>
    </row>
    <row r="2" spans="2:26" ht="15" customHeight="1">
      <c r="B2" s="182" t="s">
        <v>366</v>
      </c>
      <c r="C2" s="183"/>
      <c r="D2" s="183"/>
      <c r="E2" s="183"/>
      <c r="F2" s="184"/>
      <c r="Z2" s="26" t="s">
        <v>79</v>
      </c>
    </row>
    <row r="3" spans="2:26" ht="24.75" customHeight="1">
      <c r="B3" s="185"/>
      <c r="C3" s="186"/>
      <c r="D3" s="186"/>
      <c r="E3" s="186"/>
      <c r="F3" s="187"/>
    </row>
    <row r="4" spans="2:26" ht="18" customHeight="1">
      <c r="B4" s="25" t="s">
        <v>78</v>
      </c>
      <c r="C4" s="27"/>
      <c r="D4" s="27"/>
      <c r="E4" s="27"/>
      <c r="F4" s="27"/>
    </row>
    <row r="5" spans="2:26" ht="24.75" customHeight="1">
      <c r="B5" s="188"/>
      <c r="C5" s="189"/>
      <c r="D5" s="189"/>
      <c r="E5" s="189"/>
      <c r="F5" s="190"/>
    </row>
    <row r="6" spans="2:26" ht="13.5" customHeight="1">
      <c r="B6" s="27"/>
      <c r="C6" s="27"/>
      <c r="D6" s="27"/>
      <c r="E6" s="27"/>
      <c r="F6" s="27"/>
    </row>
    <row r="7" spans="2:26">
      <c r="B7" s="25" t="s">
        <v>48</v>
      </c>
      <c r="C7" s="138"/>
      <c r="D7" s="138"/>
      <c r="E7" s="138"/>
      <c r="F7" s="138"/>
    </row>
    <row r="8" spans="2:26">
      <c r="B8" s="175" t="s">
        <v>27</v>
      </c>
      <c r="C8" s="176"/>
      <c r="D8" s="173" t="s">
        <v>30</v>
      </c>
      <c r="E8" s="173"/>
      <c r="F8" s="173"/>
    </row>
    <row r="9" spans="2:26" ht="22.5" customHeight="1">
      <c r="B9" s="177" t="s">
        <v>302</v>
      </c>
      <c r="C9" s="178"/>
      <c r="D9" s="174" t="s">
        <v>365</v>
      </c>
      <c r="E9" s="174"/>
      <c r="F9" s="174"/>
    </row>
    <row r="10" spans="2:26" ht="22.5" customHeight="1">
      <c r="B10" s="179" t="s">
        <v>368</v>
      </c>
      <c r="C10" s="180"/>
      <c r="D10" s="174" t="s">
        <v>369</v>
      </c>
      <c r="E10" s="174"/>
      <c r="F10" s="174"/>
    </row>
    <row r="11" spans="2:26" ht="22.5" customHeight="1">
      <c r="B11" s="179"/>
      <c r="C11" s="180"/>
      <c r="D11" s="174"/>
      <c r="E11" s="174"/>
      <c r="F11" s="174"/>
    </row>
    <row r="12" spans="2:26" ht="22.5" customHeight="1">
      <c r="B12" s="179"/>
      <c r="C12" s="180"/>
      <c r="D12" s="174"/>
      <c r="E12" s="174"/>
      <c r="F12" s="174"/>
    </row>
    <row r="13" spans="2:26" ht="22.5" customHeight="1">
      <c r="B13" s="179"/>
      <c r="C13" s="180"/>
      <c r="D13" s="181"/>
      <c r="E13" s="181"/>
      <c r="F13" s="181"/>
    </row>
    <row r="14" spans="2:26" ht="22.5" customHeight="1">
      <c r="B14" s="179"/>
      <c r="C14" s="180"/>
      <c r="D14" s="181"/>
      <c r="E14" s="181"/>
      <c r="F14" s="181"/>
    </row>
    <row r="15" spans="2:26" ht="22.5" customHeight="1">
      <c r="B15" s="179"/>
      <c r="C15" s="180"/>
      <c r="D15" s="181" t="s">
        <v>346</v>
      </c>
      <c r="E15" s="181"/>
      <c r="F15" s="181"/>
    </row>
    <row r="16" spans="2:26" ht="22.5" customHeight="1">
      <c r="B16" s="179"/>
      <c r="C16" s="180"/>
      <c r="D16" s="181"/>
      <c r="E16" s="181"/>
      <c r="F16" s="181"/>
    </row>
    <row r="17" spans="2:11" ht="22.5" customHeight="1">
      <c r="B17" s="179"/>
      <c r="C17" s="180"/>
      <c r="D17" s="181"/>
      <c r="E17" s="181"/>
      <c r="F17" s="181"/>
    </row>
    <row r="18" spans="2:11" ht="22.5" customHeight="1">
      <c r="B18" s="179"/>
      <c r="C18" s="180"/>
      <c r="D18" s="181"/>
      <c r="E18" s="181"/>
      <c r="F18" s="181"/>
    </row>
    <row r="19" spans="2:11" ht="22.5" customHeight="1">
      <c r="B19" s="179"/>
      <c r="C19" s="180"/>
      <c r="D19" s="181"/>
      <c r="E19" s="181"/>
      <c r="F19" s="181"/>
    </row>
    <row r="20" spans="2:11" ht="22.5" customHeight="1">
      <c r="B20" s="179"/>
      <c r="C20" s="180"/>
      <c r="D20" s="181"/>
      <c r="E20" s="181"/>
      <c r="F20" s="181"/>
    </row>
    <row r="21" spans="2:11" ht="22.5" customHeight="1">
      <c r="B21" s="179"/>
      <c r="C21" s="180"/>
      <c r="D21" s="181"/>
      <c r="E21" s="181"/>
      <c r="F21" s="181"/>
    </row>
    <row r="22" spans="2:11" ht="22.5" customHeight="1">
      <c r="B22" s="179"/>
      <c r="C22" s="180"/>
      <c r="D22" s="181"/>
      <c r="E22" s="181"/>
      <c r="F22" s="181"/>
    </row>
    <row r="23" spans="2:11" ht="22.5" customHeight="1">
      <c r="B23" s="179"/>
      <c r="C23" s="180"/>
      <c r="D23" s="181"/>
      <c r="E23" s="181"/>
      <c r="F23" s="181"/>
    </row>
    <row r="24" spans="2:11" ht="12.75" customHeight="1">
      <c r="B24" s="28"/>
      <c r="C24" s="28"/>
      <c r="D24" s="29"/>
      <c r="E24" s="29"/>
      <c r="F24" s="29"/>
    </row>
    <row r="25" spans="2:11">
      <c r="B25" s="25" t="s">
        <v>49</v>
      </c>
      <c r="C25" s="138"/>
      <c r="D25" s="138"/>
      <c r="E25" s="138"/>
      <c r="F25" s="138"/>
    </row>
    <row r="26" spans="2:11" ht="38.25" customHeight="1">
      <c r="B26" s="192" t="s">
        <v>47</v>
      </c>
      <c r="C26" s="194" t="s">
        <v>27</v>
      </c>
      <c r="D26" s="194" t="s">
        <v>28</v>
      </c>
      <c r="E26" s="194" t="s">
        <v>30</v>
      </c>
      <c r="F26" s="192" t="s">
        <v>347</v>
      </c>
      <c r="G26" s="191" t="s">
        <v>100</v>
      </c>
      <c r="H26" s="191"/>
      <c r="I26" s="191"/>
      <c r="J26" s="191"/>
      <c r="K26" s="191"/>
    </row>
    <row r="27" spans="2:11" ht="36" customHeight="1">
      <c r="B27" s="193"/>
      <c r="C27" s="195"/>
      <c r="D27" s="195"/>
      <c r="E27" s="195"/>
      <c r="F27" s="193"/>
      <c r="G27" s="63" t="s">
        <v>101</v>
      </c>
      <c r="H27" s="63" t="s">
        <v>102</v>
      </c>
      <c r="I27" s="63" t="s">
        <v>103</v>
      </c>
      <c r="J27" s="63" t="s">
        <v>104</v>
      </c>
      <c r="K27" s="63" t="s">
        <v>105</v>
      </c>
    </row>
    <row r="28" spans="2:11" ht="27.75" customHeight="1">
      <c r="B28" s="30">
        <v>1</v>
      </c>
      <c r="C28" s="139" t="s">
        <v>368</v>
      </c>
      <c r="D28" s="30" t="s">
        <v>29</v>
      </c>
      <c r="E28" s="139"/>
      <c r="F28" s="30"/>
      <c r="G28" s="64">
        <f>'Option 1'!$C$4</f>
        <v>0.19809608908295817</v>
      </c>
      <c r="H28" s="64">
        <f>'Option 1'!$C$5</f>
        <v>0.52818684133036897</v>
      </c>
      <c r="I28" s="64">
        <f>'Option 1'!$C$6</f>
        <v>0.77304535181758127</v>
      </c>
      <c r="J28" s="64">
        <f>'Option 1'!C7</f>
        <v>1.0287256181708111</v>
      </c>
      <c r="K28" s="65"/>
    </row>
    <row r="29" spans="2:11" ht="27.75" customHeight="1">
      <c r="B29" s="30"/>
      <c r="C29" s="139"/>
      <c r="D29" s="30"/>
      <c r="E29" s="139"/>
      <c r="F29" s="30"/>
      <c r="G29" s="140"/>
      <c r="H29" s="140"/>
      <c r="I29" s="140"/>
      <c r="J29" s="140"/>
      <c r="K29" s="30"/>
    </row>
    <row r="30" spans="2:11" ht="27.75" customHeight="1">
      <c r="B30" s="30"/>
      <c r="C30" s="139"/>
      <c r="D30" s="30"/>
      <c r="E30" s="139"/>
      <c r="F30" s="30"/>
      <c r="G30" s="140"/>
      <c r="H30" s="140"/>
      <c r="I30" s="140"/>
      <c r="J30" s="140"/>
      <c r="K30" s="30"/>
    </row>
    <row r="31" spans="2:11" ht="27.75" customHeight="1">
      <c r="B31" s="30"/>
      <c r="C31" s="30"/>
      <c r="D31" s="30"/>
      <c r="E31" s="31"/>
      <c r="F31" s="30"/>
      <c r="G31" s="64"/>
      <c r="H31" s="64"/>
      <c r="I31" s="64"/>
      <c r="J31" s="64"/>
      <c r="K31" s="30"/>
    </row>
    <row r="32" spans="2:11" ht="27.75" customHeight="1">
      <c r="B32" s="30">
        <v>5</v>
      </c>
      <c r="C32" s="30"/>
      <c r="D32" s="30"/>
      <c r="E32" s="31"/>
      <c r="F32" s="30"/>
      <c r="G32" s="64"/>
      <c r="H32" s="64"/>
      <c r="I32" s="64"/>
      <c r="J32" s="64"/>
      <c r="K32" s="30"/>
    </row>
    <row r="37" spans="2:2">
      <c r="B37" s="2" t="s">
        <v>106</v>
      </c>
    </row>
  </sheetData>
  <mergeCells count="40">
    <mergeCell ref="B2:F3"/>
    <mergeCell ref="B5:F5"/>
    <mergeCell ref="G26:K26"/>
    <mergeCell ref="B26:B27"/>
    <mergeCell ref="C26:C27"/>
    <mergeCell ref="D26:D27"/>
    <mergeCell ref="E26:E27"/>
    <mergeCell ref="F26:F27"/>
    <mergeCell ref="B23:C23"/>
    <mergeCell ref="B14:C14"/>
    <mergeCell ref="B15:C15"/>
    <mergeCell ref="B16:C16"/>
    <mergeCell ref="B17:C17"/>
    <mergeCell ref="B18:C18"/>
    <mergeCell ref="B19:C19"/>
    <mergeCell ref="D19:F19"/>
    <mergeCell ref="D20:F20"/>
    <mergeCell ref="D21:F21"/>
    <mergeCell ref="D22:F22"/>
    <mergeCell ref="D23:F23"/>
    <mergeCell ref="B12:C12"/>
    <mergeCell ref="B13:C13"/>
    <mergeCell ref="B21:C21"/>
    <mergeCell ref="B22:C22"/>
    <mergeCell ref="D18:F18"/>
    <mergeCell ref="D12:F12"/>
    <mergeCell ref="D13:F13"/>
    <mergeCell ref="D14:F14"/>
    <mergeCell ref="D15:F15"/>
    <mergeCell ref="D16:F16"/>
    <mergeCell ref="D17:F17"/>
    <mergeCell ref="B20:C20"/>
    <mergeCell ref="D8:F8"/>
    <mergeCell ref="D9:F9"/>
    <mergeCell ref="D10:F10"/>
    <mergeCell ref="D11:F11"/>
    <mergeCell ref="B8:C8"/>
    <mergeCell ref="B9:C9"/>
    <mergeCell ref="B10:C10"/>
    <mergeCell ref="B11:C11"/>
  </mergeCells>
  <conditionalFormatting sqref="B28:F28">
    <cfRule type="expression" dxfId="16" priority="17">
      <formula>$D28="adopted"</formula>
    </cfRule>
  </conditionalFormatting>
  <conditionalFormatting sqref="B29:F32">
    <cfRule type="expression" dxfId="15" priority="16">
      <formula>$D29="adopted"</formula>
    </cfRule>
  </conditionalFormatting>
  <conditionalFormatting sqref="D29:D32">
    <cfRule type="expression" dxfId="14" priority="15">
      <formula>$D29="adopted"</formula>
    </cfRule>
  </conditionalFormatting>
  <conditionalFormatting sqref="G28:K28">
    <cfRule type="expression" dxfId="13" priority="14">
      <formula>$D28="adopted"</formula>
    </cfRule>
  </conditionalFormatting>
  <conditionalFormatting sqref="G29:K32">
    <cfRule type="expression" dxfId="12" priority="13">
      <formula>$D29="adopted"</formula>
    </cfRule>
  </conditionalFormatting>
  <conditionalFormatting sqref="G29:J32">
    <cfRule type="expression" dxfId="11" priority="12">
      <formula>$D29="adopted"</formula>
    </cfRule>
  </conditionalFormatting>
  <conditionalFormatting sqref="G30:J30">
    <cfRule type="expression" dxfId="10" priority="11">
      <formula>$D30="adopted"</formula>
    </cfRule>
  </conditionalFormatting>
  <conditionalFormatting sqref="G31:J31">
    <cfRule type="expression" dxfId="9" priority="10">
      <formula>$D31="adopted"</formula>
    </cfRule>
  </conditionalFormatting>
  <conditionalFormatting sqref="G32:J32">
    <cfRule type="expression" dxfId="8" priority="9">
      <formula>$D32="adopted"</formula>
    </cfRule>
  </conditionalFormatting>
  <conditionalFormatting sqref="G29:J32">
    <cfRule type="expression" dxfId="7" priority="8">
      <formula>$D29="adopted"</formula>
    </cfRule>
  </conditionalFormatting>
  <conditionalFormatting sqref="C29">
    <cfRule type="expression" dxfId="6" priority="7">
      <formula>$D29="adopted"</formula>
    </cfRule>
  </conditionalFormatting>
  <conditionalFormatting sqref="C30">
    <cfRule type="expression" dxfId="5" priority="6">
      <formula>$D30="adopted"</formula>
    </cfRule>
  </conditionalFormatting>
  <conditionalFormatting sqref="G29:J29">
    <cfRule type="expression" dxfId="4" priority="5">
      <formula>$D29="adopted"</formula>
    </cfRule>
  </conditionalFormatting>
  <conditionalFormatting sqref="G30:J30">
    <cfRule type="expression" dxfId="3" priority="4">
      <formula>$D30="adopted"</formula>
    </cfRule>
  </conditionalFormatting>
  <conditionalFormatting sqref="B28:F28 C29:C30 E29:F29 F30">
    <cfRule type="expression" dxfId="2" priority="3">
      <formula>$D28="adopted"</formula>
    </cfRule>
  </conditionalFormatting>
  <conditionalFormatting sqref="B29:F30">
    <cfRule type="expression" dxfId="1" priority="2">
      <formula>$D29="adopted"</formula>
    </cfRule>
  </conditionalFormatting>
  <conditionalFormatting sqref="D29:D30">
    <cfRule type="expression" dxfId="0" priority="1">
      <formula>$D29="adopted"</formula>
    </cfRule>
  </conditionalFormatting>
  <dataValidations count="1">
    <dataValidation type="list" allowBlank="1" showInputMessage="1" showErrorMessage="1" sqref="D28:D32">
      <formula1>$Z$1:$Z$2</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sheetPr codeName="Sheet2">
    <pageSetUpPr fitToPage="1"/>
  </sheetPr>
  <dimension ref="A1:BG78"/>
  <sheetViews>
    <sheetView showGridLines="0" zoomScale="90" zoomScaleNormal="90" workbookViewId="0">
      <selection activeCell="C3" sqref="C3"/>
    </sheetView>
  </sheetViews>
  <sheetFormatPr defaultColWidth="9.1796875" defaultRowHeight="16"/>
  <cols>
    <col min="1" max="1" width="1.81640625" style="20" customWidth="1"/>
    <col min="2" max="2" width="25.7265625" style="20" customWidth="1"/>
    <col min="3" max="3" width="12.7265625" style="20" customWidth="1"/>
    <col min="4" max="4" width="12.1796875" style="20" customWidth="1"/>
    <col min="5" max="5" width="11.1796875" style="20" customWidth="1"/>
    <col min="6" max="6" width="47.81640625" style="20" customWidth="1"/>
    <col min="7" max="7" width="17.26953125" style="20" customWidth="1"/>
    <col min="8" max="11" width="11" style="20" customWidth="1"/>
    <col min="12" max="16384" width="9.1796875" style="20"/>
  </cols>
  <sheetData>
    <row r="1" spans="1:59" ht="18.5">
      <c r="A1" s="21"/>
      <c r="B1" s="32" t="s">
        <v>84</v>
      </c>
      <c r="C1" s="21"/>
      <c r="D1" s="21"/>
      <c r="E1" s="21"/>
      <c r="F1" s="32" t="s">
        <v>85</v>
      </c>
      <c r="G1" s="21"/>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row>
    <row r="2" spans="1:59" ht="18.5">
      <c r="A2" s="21"/>
      <c r="B2" s="32"/>
      <c r="C2" s="21"/>
      <c r="D2" s="21"/>
      <c r="E2" s="21"/>
      <c r="F2" s="21"/>
      <c r="G2" s="21"/>
      <c r="H2" s="4">
        <v>1</v>
      </c>
      <c r="I2" s="4">
        <v>2</v>
      </c>
      <c r="J2" s="4">
        <v>3</v>
      </c>
      <c r="K2" s="4">
        <v>4</v>
      </c>
      <c r="L2" s="4">
        <v>5</v>
      </c>
      <c r="M2" s="4">
        <v>6</v>
      </c>
      <c r="N2" s="4">
        <v>7</v>
      </c>
      <c r="O2" s="4">
        <v>8</v>
      </c>
      <c r="P2" s="4">
        <v>9</v>
      </c>
      <c r="Q2" s="4">
        <v>10</v>
      </c>
      <c r="R2" s="4">
        <v>11</v>
      </c>
      <c r="S2" s="4">
        <v>12</v>
      </c>
      <c r="T2" s="4">
        <v>13</v>
      </c>
      <c r="U2" s="4">
        <v>14</v>
      </c>
      <c r="V2" s="4">
        <v>15</v>
      </c>
      <c r="W2" s="4">
        <v>16</v>
      </c>
      <c r="X2" s="4">
        <v>17</v>
      </c>
      <c r="Y2" s="4">
        <v>18</v>
      </c>
      <c r="Z2" s="4">
        <v>19</v>
      </c>
      <c r="AA2" s="4">
        <v>20</v>
      </c>
      <c r="AB2" s="4">
        <v>21</v>
      </c>
      <c r="AC2" s="4">
        <v>22</v>
      </c>
      <c r="AD2" s="4">
        <v>23</v>
      </c>
      <c r="AE2" s="4">
        <v>24</v>
      </c>
      <c r="AF2" s="4">
        <v>25</v>
      </c>
      <c r="AG2" s="4">
        <v>26</v>
      </c>
      <c r="AH2" s="4">
        <v>27</v>
      </c>
      <c r="AI2" s="4">
        <v>28</v>
      </c>
      <c r="AJ2" s="4">
        <v>29</v>
      </c>
      <c r="AK2" s="4">
        <v>30</v>
      </c>
      <c r="AL2" s="4">
        <v>31</v>
      </c>
      <c r="AM2" s="4">
        <v>32</v>
      </c>
      <c r="AN2" s="4">
        <v>33</v>
      </c>
      <c r="AO2" s="4">
        <v>34</v>
      </c>
      <c r="AP2" s="4">
        <v>35</v>
      </c>
      <c r="AQ2" s="4">
        <v>36</v>
      </c>
      <c r="AR2" s="4">
        <v>37</v>
      </c>
      <c r="AS2" s="4">
        <v>38</v>
      </c>
      <c r="AT2" s="4">
        <v>39</v>
      </c>
      <c r="AU2" s="4">
        <v>40</v>
      </c>
      <c r="AV2" s="4">
        <v>41</v>
      </c>
      <c r="AW2" s="4">
        <v>42</v>
      </c>
      <c r="AX2" s="4">
        <v>43</v>
      </c>
      <c r="AY2" s="4">
        <v>44</v>
      </c>
      <c r="AZ2" s="4">
        <v>45</v>
      </c>
      <c r="BA2" s="4">
        <v>46</v>
      </c>
      <c r="BB2" s="4">
        <v>47</v>
      </c>
      <c r="BC2" s="4">
        <v>48</v>
      </c>
      <c r="BD2" s="4">
        <v>49</v>
      </c>
      <c r="BE2" s="4">
        <v>50</v>
      </c>
      <c r="BF2" s="4">
        <v>51</v>
      </c>
      <c r="BG2" s="4">
        <v>52</v>
      </c>
    </row>
    <row r="3" spans="1:59">
      <c r="A3" s="21"/>
      <c r="B3" s="22" t="s">
        <v>61</v>
      </c>
      <c r="C3" s="137">
        <v>4.5199999999999997E-2</v>
      </c>
      <c r="D3" s="108" t="s">
        <v>295</v>
      </c>
      <c r="E3" s="21"/>
      <c r="F3" s="76"/>
      <c r="G3" s="126" t="s">
        <v>307</v>
      </c>
      <c r="H3" s="9">
        <v>2016</v>
      </c>
      <c r="I3" s="9">
        <v>2017</v>
      </c>
      <c r="J3" s="9">
        <v>2018</v>
      </c>
      <c r="K3" s="9">
        <v>2019</v>
      </c>
      <c r="L3" s="9">
        <v>2020</v>
      </c>
      <c r="M3" s="9">
        <v>2021</v>
      </c>
      <c r="N3" s="9">
        <v>2022</v>
      </c>
      <c r="O3" s="9">
        <v>2023</v>
      </c>
      <c r="P3" s="4">
        <v>2024</v>
      </c>
      <c r="Q3" s="4">
        <v>2025</v>
      </c>
      <c r="R3" s="4">
        <v>2026</v>
      </c>
      <c r="S3" s="4">
        <v>2027</v>
      </c>
      <c r="T3" s="4">
        <v>2028</v>
      </c>
      <c r="U3" s="4">
        <v>2029</v>
      </c>
      <c r="V3" s="4">
        <v>2030</v>
      </c>
      <c r="W3" s="4">
        <v>2031</v>
      </c>
      <c r="X3" s="4">
        <v>2032</v>
      </c>
      <c r="Y3" s="4">
        <v>2033</v>
      </c>
      <c r="Z3" s="4">
        <v>2034</v>
      </c>
      <c r="AA3" s="4">
        <v>2035</v>
      </c>
      <c r="AB3" s="4">
        <v>2036</v>
      </c>
      <c r="AC3" s="4">
        <v>2037</v>
      </c>
      <c r="AD3" s="4">
        <v>2038</v>
      </c>
      <c r="AE3" s="4">
        <v>2039</v>
      </c>
      <c r="AF3" s="4">
        <v>2040</v>
      </c>
      <c r="AG3" s="4">
        <v>2041</v>
      </c>
      <c r="AH3" s="4">
        <v>2042</v>
      </c>
      <c r="AI3" s="4">
        <v>2043</v>
      </c>
      <c r="AJ3" s="4">
        <v>2044</v>
      </c>
      <c r="AK3" s="4">
        <v>2045</v>
      </c>
      <c r="AL3" s="4">
        <v>2046</v>
      </c>
      <c r="AM3" s="4">
        <v>2047</v>
      </c>
      <c r="AN3" s="4">
        <v>2048</v>
      </c>
      <c r="AO3" s="4">
        <v>2049</v>
      </c>
      <c r="AP3" s="4">
        <v>2050</v>
      </c>
      <c r="AQ3" s="4">
        <v>2051</v>
      </c>
      <c r="AR3" s="4">
        <v>2052</v>
      </c>
      <c r="AS3" s="4">
        <v>2053</v>
      </c>
      <c r="AT3" s="4">
        <v>2054</v>
      </c>
      <c r="AU3" s="4">
        <v>2055</v>
      </c>
      <c r="AV3" s="4">
        <v>2056</v>
      </c>
      <c r="AW3" s="4">
        <v>2057</v>
      </c>
      <c r="AX3" s="4">
        <v>2058</v>
      </c>
      <c r="AY3" s="4">
        <v>2059</v>
      </c>
      <c r="AZ3" s="4">
        <v>2060</v>
      </c>
      <c r="BA3" s="4">
        <v>2061</v>
      </c>
      <c r="BB3" s="4">
        <v>2062</v>
      </c>
      <c r="BC3" s="4">
        <v>2063</v>
      </c>
      <c r="BD3" s="4">
        <v>2064</v>
      </c>
      <c r="BE3" s="4">
        <v>2065</v>
      </c>
      <c r="BF3" s="4">
        <v>2066</v>
      </c>
      <c r="BG3" s="4">
        <v>2067</v>
      </c>
    </row>
    <row r="4" spans="1:59" ht="17">
      <c r="A4" s="21"/>
      <c r="B4" s="22" t="s">
        <v>9</v>
      </c>
      <c r="C4" s="23">
        <v>3.5000000000000003E-2</v>
      </c>
      <c r="D4" s="21"/>
      <c r="E4" s="21"/>
      <c r="F4" s="4" t="s">
        <v>311</v>
      </c>
      <c r="G4" s="4"/>
      <c r="H4" s="77">
        <v>6.76</v>
      </c>
      <c r="I4" s="77">
        <v>7.1</v>
      </c>
      <c r="J4" s="77">
        <v>7.55</v>
      </c>
      <c r="K4" s="77">
        <v>8.0299999999999994</v>
      </c>
      <c r="L4" s="77">
        <v>8.5500000000000007</v>
      </c>
      <c r="M4" s="77">
        <v>15.26</v>
      </c>
      <c r="N4" s="77">
        <v>21.97</v>
      </c>
      <c r="O4" s="77">
        <v>28.68</v>
      </c>
      <c r="P4" s="77">
        <v>35.39</v>
      </c>
      <c r="Q4" s="77">
        <v>42.1</v>
      </c>
      <c r="R4" s="77">
        <v>48.81</v>
      </c>
      <c r="S4" s="77">
        <v>55.52</v>
      </c>
      <c r="T4" s="77">
        <v>62.23</v>
      </c>
      <c r="U4" s="77">
        <v>68.94</v>
      </c>
      <c r="V4" s="77">
        <v>75.650000000000006</v>
      </c>
      <c r="W4" s="77">
        <v>81</v>
      </c>
      <c r="X4" s="77">
        <v>88</v>
      </c>
      <c r="Y4" s="77">
        <v>95</v>
      </c>
      <c r="Z4" s="77">
        <v>102</v>
      </c>
      <c r="AA4" s="77">
        <v>109</v>
      </c>
      <c r="AB4" s="77">
        <v>116</v>
      </c>
      <c r="AC4" s="77">
        <v>122</v>
      </c>
      <c r="AD4" s="77">
        <v>129</v>
      </c>
      <c r="AE4" s="77">
        <v>136</v>
      </c>
      <c r="AF4" s="77">
        <v>143</v>
      </c>
      <c r="AG4" s="77">
        <v>150</v>
      </c>
      <c r="AH4" s="77">
        <v>157</v>
      </c>
      <c r="AI4" s="77">
        <v>164</v>
      </c>
      <c r="AJ4" s="77">
        <v>171</v>
      </c>
      <c r="AK4" s="77">
        <v>178</v>
      </c>
      <c r="AL4" s="77">
        <v>184</v>
      </c>
      <c r="AM4" s="77">
        <v>191</v>
      </c>
      <c r="AN4" s="77">
        <v>198</v>
      </c>
      <c r="AO4" s="77">
        <v>205</v>
      </c>
      <c r="AP4" s="77">
        <v>212</v>
      </c>
      <c r="AQ4" s="77">
        <v>220</v>
      </c>
      <c r="AR4" s="77">
        <v>227</v>
      </c>
      <c r="AS4" s="77">
        <v>234</v>
      </c>
      <c r="AT4" s="77">
        <v>241</v>
      </c>
      <c r="AU4" s="77">
        <v>248</v>
      </c>
      <c r="AV4" s="77">
        <v>256</v>
      </c>
      <c r="AW4" s="77">
        <v>262</v>
      </c>
      <c r="AX4" s="77">
        <v>269</v>
      </c>
      <c r="AY4" s="77">
        <v>276</v>
      </c>
      <c r="AZ4" s="77">
        <v>282</v>
      </c>
      <c r="BA4" s="77">
        <v>287</v>
      </c>
      <c r="BB4" s="77">
        <v>292</v>
      </c>
      <c r="BC4" s="77">
        <v>297</v>
      </c>
      <c r="BD4" s="77">
        <v>301</v>
      </c>
      <c r="BE4" s="77">
        <v>305</v>
      </c>
      <c r="BF4" s="77">
        <v>309</v>
      </c>
      <c r="BG4" s="77">
        <v>312</v>
      </c>
    </row>
    <row r="5" spans="1:59">
      <c r="A5" s="21"/>
      <c r="B5" s="22" t="s">
        <v>10</v>
      </c>
      <c r="C5" s="23">
        <v>0.03</v>
      </c>
      <c r="D5" s="21"/>
      <c r="E5" s="21"/>
      <c r="F5" s="50" t="s">
        <v>312</v>
      </c>
      <c r="G5" s="38"/>
      <c r="H5" s="77">
        <f>H4*$D$22</f>
        <v>7.303247599072745</v>
      </c>
      <c r="I5" s="77">
        <f t="shared" ref="I5:BG5" si="0">I4*$D$22</f>
        <v>7.6705707031681198</v>
      </c>
      <c r="J5" s="77">
        <f t="shared" si="0"/>
        <v>8.1567336350590569</v>
      </c>
      <c r="K5" s="77">
        <f t="shared" si="0"/>
        <v>8.6753074290760566</v>
      </c>
      <c r="L5" s="77">
        <f t="shared" si="0"/>
        <v>9.2370957059278069</v>
      </c>
      <c r="M5" s="77">
        <f t="shared" si="0"/>
        <v>16.486325201457117</v>
      </c>
      <c r="N5" s="77">
        <f t="shared" si="0"/>
        <v>23.735554696986423</v>
      </c>
      <c r="O5" s="77">
        <f t="shared" si="0"/>
        <v>30.984784192515733</v>
      </c>
      <c r="P5" s="77">
        <f t="shared" si="0"/>
        <v>38.234013688045039</v>
      </c>
      <c r="Q5" s="77">
        <f t="shared" si="0"/>
        <v>45.483243183574352</v>
      </c>
      <c r="R5" s="77">
        <f t="shared" si="0"/>
        <v>52.732472679103658</v>
      </c>
      <c r="S5" s="77">
        <f t="shared" si="0"/>
        <v>59.981702174632964</v>
      </c>
      <c r="T5" s="77">
        <f t="shared" si="0"/>
        <v>67.230931670162263</v>
      </c>
      <c r="U5" s="77">
        <f t="shared" si="0"/>
        <v>74.480161165691584</v>
      </c>
      <c r="V5" s="77">
        <f t="shared" si="0"/>
        <v>81.72939066122089</v>
      </c>
      <c r="W5" s="77">
        <f t="shared" si="0"/>
        <v>87.509327740368704</v>
      </c>
      <c r="X5" s="77">
        <f t="shared" si="0"/>
        <v>95.071862236449945</v>
      </c>
      <c r="Y5" s="77">
        <f t="shared" si="0"/>
        <v>102.63439673253119</v>
      </c>
      <c r="Z5" s="77">
        <f t="shared" si="0"/>
        <v>110.19693122861243</v>
      </c>
      <c r="AA5" s="77">
        <f t="shared" si="0"/>
        <v>117.75946572469368</v>
      </c>
      <c r="AB5" s="77">
        <f t="shared" si="0"/>
        <v>125.32200022077492</v>
      </c>
      <c r="AC5" s="77">
        <f t="shared" si="0"/>
        <v>131.80417264598742</v>
      </c>
      <c r="AD5" s="77">
        <f t="shared" si="0"/>
        <v>139.36670714206866</v>
      </c>
      <c r="AE5" s="77">
        <f t="shared" si="0"/>
        <v>146.9292416381499</v>
      </c>
      <c r="AF5" s="77">
        <f t="shared" si="0"/>
        <v>154.49177613423115</v>
      </c>
      <c r="AG5" s="77">
        <f t="shared" si="0"/>
        <v>162.05431063031241</v>
      </c>
      <c r="AH5" s="77">
        <f t="shared" si="0"/>
        <v>169.61684512639366</v>
      </c>
      <c r="AI5" s="77">
        <f t="shared" si="0"/>
        <v>177.1793796224749</v>
      </c>
      <c r="AJ5" s="77">
        <f t="shared" si="0"/>
        <v>184.74191411855614</v>
      </c>
      <c r="AK5" s="77">
        <f t="shared" si="0"/>
        <v>192.30444861463738</v>
      </c>
      <c r="AL5" s="77">
        <f t="shared" si="0"/>
        <v>198.78662103984988</v>
      </c>
      <c r="AM5" s="77">
        <f t="shared" si="0"/>
        <v>206.34915553593112</v>
      </c>
      <c r="AN5" s="77">
        <f t="shared" si="0"/>
        <v>213.91169003201236</v>
      </c>
      <c r="AO5" s="77">
        <f t="shared" si="0"/>
        <v>221.47422452809363</v>
      </c>
      <c r="AP5" s="77">
        <f t="shared" si="0"/>
        <v>229.03675902417487</v>
      </c>
      <c r="AQ5" s="77">
        <f t="shared" si="0"/>
        <v>237.67965559112486</v>
      </c>
      <c r="AR5" s="77">
        <f t="shared" si="0"/>
        <v>245.2421900872061</v>
      </c>
      <c r="AS5" s="77">
        <f t="shared" si="0"/>
        <v>252.80472458328734</v>
      </c>
      <c r="AT5" s="77">
        <f t="shared" si="0"/>
        <v>260.36725907936858</v>
      </c>
      <c r="AU5" s="77">
        <f t="shared" si="0"/>
        <v>267.92979357544982</v>
      </c>
      <c r="AV5" s="77">
        <f t="shared" si="0"/>
        <v>276.57269014239984</v>
      </c>
      <c r="AW5" s="77">
        <f t="shared" si="0"/>
        <v>283.0548625676123</v>
      </c>
      <c r="AX5" s="77">
        <f t="shared" si="0"/>
        <v>290.6173970636936</v>
      </c>
      <c r="AY5" s="77">
        <f t="shared" si="0"/>
        <v>298.17993155977484</v>
      </c>
      <c r="AZ5" s="77">
        <f t="shared" si="0"/>
        <v>304.66210398498731</v>
      </c>
      <c r="BA5" s="77">
        <f t="shared" si="0"/>
        <v>310.06391433933106</v>
      </c>
      <c r="BB5" s="77">
        <f t="shared" si="0"/>
        <v>315.46572469367482</v>
      </c>
      <c r="BC5" s="77">
        <f t="shared" si="0"/>
        <v>320.86753504801857</v>
      </c>
      <c r="BD5" s="77">
        <f t="shared" si="0"/>
        <v>325.18898333149355</v>
      </c>
      <c r="BE5" s="77">
        <f t="shared" si="0"/>
        <v>329.51043161496858</v>
      </c>
      <c r="BF5" s="77">
        <f t="shared" si="0"/>
        <v>333.83187989844356</v>
      </c>
      <c r="BG5" s="77">
        <f t="shared" si="0"/>
        <v>337.07296611104982</v>
      </c>
    </row>
    <row r="6" spans="1:59">
      <c r="A6" s="21"/>
      <c r="B6" s="22" t="s">
        <v>65</v>
      </c>
      <c r="C6" s="23">
        <v>1.4999999999999999E-2</v>
      </c>
      <c r="D6" s="21"/>
      <c r="E6" s="21"/>
      <c r="F6" s="50" t="s">
        <v>203</v>
      </c>
      <c r="G6" s="49">
        <f>46.97*$D$23</f>
        <v>48.421269267230777</v>
      </c>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21"/>
      <c r="BA6" s="21"/>
      <c r="BB6" s="21"/>
      <c r="BC6" s="21"/>
      <c r="BD6" s="21"/>
      <c r="BE6" s="21"/>
      <c r="BF6" s="21"/>
      <c r="BG6" s="21"/>
    </row>
    <row r="7" spans="1:59">
      <c r="A7" s="21"/>
      <c r="B7" s="22" t="s">
        <v>0</v>
      </c>
      <c r="C7" s="24">
        <v>45</v>
      </c>
      <c r="D7" s="21"/>
      <c r="E7" s="21"/>
      <c r="F7" s="50" t="s">
        <v>206</v>
      </c>
      <c r="G7" s="49">
        <f>14.980651778872*$D$23</f>
        <v>15.443520834221436</v>
      </c>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21"/>
      <c r="BD7" s="21"/>
      <c r="BE7" s="21"/>
      <c r="BF7" s="21"/>
      <c r="BG7" s="21"/>
    </row>
    <row r="8" spans="1:59">
      <c r="A8" s="21"/>
      <c r="B8" s="21"/>
      <c r="C8" s="21"/>
      <c r="D8" s="21"/>
      <c r="E8" s="22"/>
      <c r="F8" s="50" t="s">
        <v>204</v>
      </c>
      <c r="G8" s="49">
        <f>0.365381750704194*$D$23</f>
        <v>0.37667123985905826</v>
      </c>
      <c r="H8" s="21"/>
      <c r="I8" s="21"/>
      <c r="J8" s="21"/>
      <c r="K8" s="21"/>
      <c r="L8" s="21"/>
      <c r="M8" s="21"/>
      <c r="N8" s="21"/>
      <c r="O8" s="21"/>
      <c r="P8" s="21"/>
      <c r="Q8" s="21"/>
      <c r="R8" s="21"/>
      <c r="S8" s="21"/>
      <c r="T8" s="21"/>
      <c r="U8" s="21"/>
      <c r="V8" s="21"/>
      <c r="W8" s="21"/>
      <c r="X8" s="21"/>
      <c r="Y8" s="21"/>
      <c r="Z8" s="21"/>
      <c r="AA8" s="21"/>
      <c r="AB8" s="21"/>
      <c r="AC8" s="21"/>
      <c r="AD8" s="21"/>
      <c r="AE8" s="21"/>
      <c r="AF8" s="21"/>
      <c r="AG8" s="21"/>
      <c r="AH8" s="21"/>
      <c r="AI8" s="21"/>
      <c r="AJ8" s="21"/>
      <c r="AK8" s="21"/>
      <c r="AL8" s="21"/>
      <c r="AM8" s="21"/>
      <c r="AN8" s="21"/>
      <c r="AO8" s="21"/>
      <c r="AP8" s="21"/>
      <c r="AQ8" s="21"/>
      <c r="AR8" s="21"/>
      <c r="AS8" s="21"/>
      <c r="AT8" s="21"/>
      <c r="AU8" s="21"/>
      <c r="AV8" s="21"/>
      <c r="AW8" s="21"/>
      <c r="AX8" s="21"/>
      <c r="AY8" s="21"/>
      <c r="AZ8" s="21"/>
      <c r="BA8" s="21"/>
      <c r="BB8" s="21"/>
      <c r="BC8" s="21"/>
      <c r="BD8" s="21"/>
      <c r="BE8" s="21"/>
      <c r="BF8" s="21"/>
      <c r="BG8" s="21"/>
    </row>
    <row r="9" spans="1:59" ht="17">
      <c r="A9" s="21"/>
      <c r="B9" s="21"/>
      <c r="C9" s="21"/>
      <c r="D9" s="21"/>
      <c r="E9" s="22"/>
      <c r="F9" s="50" t="s">
        <v>308</v>
      </c>
      <c r="G9" s="49">
        <f>1.3368*$D$15</f>
        <v>1.792473160706946</v>
      </c>
      <c r="H9" s="21"/>
      <c r="I9" s="21"/>
      <c r="J9" s="21"/>
      <c r="K9" s="21"/>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21"/>
      <c r="AS9" s="21"/>
      <c r="AT9" s="21"/>
      <c r="AU9" s="21"/>
      <c r="AV9" s="21"/>
      <c r="AW9" s="21"/>
      <c r="AX9" s="21"/>
      <c r="AY9" s="21"/>
      <c r="AZ9" s="21"/>
      <c r="BA9" s="21"/>
      <c r="BB9" s="21"/>
      <c r="BC9" s="21"/>
      <c r="BD9" s="21"/>
      <c r="BE9" s="21"/>
      <c r="BF9" s="21"/>
      <c r="BG9" s="21"/>
    </row>
    <row r="10" spans="1:59" ht="17">
      <c r="A10" s="21"/>
      <c r="B10" s="21"/>
      <c r="C10" s="21"/>
      <c r="D10" s="21"/>
      <c r="E10" s="21"/>
      <c r="F10" s="50" t="s">
        <v>309</v>
      </c>
      <c r="G10" s="49">
        <f>(20500/1000000)*$D$15</f>
        <v>2.7487806548842308E-2</v>
      </c>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21"/>
      <c r="AL10" s="21"/>
      <c r="AM10" s="21"/>
      <c r="AN10" s="21"/>
      <c r="AO10" s="21"/>
      <c r="AP10" s="21"/>
      <c r="AQ10" s="21"/>
      <c r="AR10" s="21"/>
      <c r="AS10" s="21"/>
      <c r="AT10" s="21"/>
      <c r="AU10" s="21"/>
      <c r="AV10" s="21"/>
      <c r="AW10" s="21"/>
      <c r="AX10" s="21"/>
      <c r="AY10" s="21"/>
      <c r="AZ10" s="21"/>
      <c r="BA10" s="21"/>
      <c r="BB10" s="21"/>
      <c r="BC10" s="21"/>
      <c r="BD10" s="21"/>
      <c r="BE10" s="21"/>
      <c r="BF10" s="21"/>
      <c r="BG10" s="21"/>
    </row>
    <row r="11" spans="1:59">
      <c r="A11" s="21"/>
      <c r="B11" s="83" t="s">
        <v>70</v>
      </c>
      <c r="C11" s="21"/>
      <c r="D11" s="21"/>
      <c r="E11" s="21"/>
      <c r="F11" s="50" t="s">
        <v>205</v>
      </c>
      <c r="G11" s="80">
        <f>35*$D$23</f>
        <v>36.081422702854532</v>
      </c>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row>
    <row r="12" spans="1:59" ht="17">
      <c r="A12" s="21"/>
      <c r="B12" s="21" t="s">
        <v>71</v>
      </c>
      <c r="C12" s="21"/>
      <c r="D12" s="21"/>
      <c r="E12" s="21"/>
      <c r="F12" s="50" t="s">
        <v>310</v>
      </c>
      <c r="G12" s="107"/>
      <c r="H12" s="109">
        <f>$D$40/1000</f>
        <v>0.50284700000000004</v>
      </c>
      <c r="I12" s="109">
        <f>$D$41/1000</f>
        <v>0.4883515000000001</v>
      </c>
      <c r="J12" s="109">
        <f>$D$42/1000</f>
        <v>0.47385600000000011</v>
      </c>
      <c r="K12" s="109">
        <f>$D$43/1000</f>
        <v>0.45936050000000012</v>
      </c>
      <c r="L12" s="109">
        <f>$D$44/1000</f>
        <v>0.44486500000000012</v>
      </c>
      <c r="M12" s="109">
        <f>$D$45/1000</f>
        <v>0.43036950000000013</v>
      </c>
      <c r="N12" s="109">
        <f>$D$46/1000</f>
        <v>0.41587400000000013</v>
      </c>
      <c r="O12" s="109">
        <f>$D$47/1000</f>
        <v>0.40137850000000014</v>
      </c>
      <c r="P12" s="109">
        <f>$D$48/1000</f>
        <v>0.38688300000000014</v>
      </c>
      <c r="Q12" s="109">
        <f>$D$49/1000</f>
        <v>0.37238750000000015</v>
      </c>
      <c r="R12" s="109">
        <f>$D$50/1000</f>
        <v>0.35789200000000015</v>
      </c>
      <c r="S12" s="109">
        <f>$D$51/1000</f>
        <v>0.34339650000000016</v>
      </c>
      <c r="T12" s="109">
        <f>$D$52/1000</f>
        <v>0.32890100000000017</v>
      </c>
      <c r="U12" s="109">
        <f>$D$53/1000</f>
        <v>0.31440550000000017</v>
      </c>
      <c r="V12" s="109">
        <f>$D$54/1000</f>
        <v>0.29991000000000018</v>
      </c>
      <c r="W12" s="109">
        <f>$D$55/1000</f>
        <v>0.28541450000000018</v>
      </c>
      <c r="X12" s="109">
        <f>$D$56/1000</f>
        <v>0.27091900000000019</v>
      </c>
      <c r="Y12" s="109">
        <f>$D$57/1000</f>
        <v>0.25642350000000019</v>
      </c>
      <c r="Z12" s="109">
        <f>$D$58/1000</f>
        <v>0.24192800000000023</v>
      </c>
      <c r="AA12" s="109">
        <f>$D$59/1000</f>
        <v>0.22743250000000023</v>
      </c>
      <c r="AB12" s="109">
        <f>$D$60/1000</f>
        <v>0.21293700000000024</v>
      </c>
      <c r="AC12" s="109">
        <f>$D$61/1000</f>
        <v>0.19844150000000024</v>
      </c>
      <c r="AD12" s="109">
        <f>$D$62/1000</f>
        <v>0.18394600000000025</v>
      </c>
      <c r="AE12" s="109">
        <f>$D$63/1000</f>
        <v>0.16945050000000025</v>
      </c>
      <c r="AF12" s="109">
        <f>$D$64/1000</f>
        <v>0.15495500000000026</v>
      </c>
      <c r="AG12" s="109">
        <f>$D$65/1000</f>
        <v>0.14045950000000026</v>
      </c>
      <c r="AH12" s="109">
        <f>$D$66/1000</f>
        <v>0.12596400000000027</v>
      </c>
      <c r="AI12" s="109">
        <f>$D$67/1000</f>
        <v>0.11146850000000026</v>
      </c>
      <c r="AJ12" s="109">
        <f>$D$68/1000</f>
        <v>9.6973000000000253E-2</v>
      </c>
      <c r="AK12" s="109">
        <f>$D$69/1000</f>
        <v>8.2477500000000245E-2</v>
      </c>
      <c r="AL12" s="109">
        <f>$D$70/1000</f>
        <v>6.7982000000000237E-2</v>
      </c>
      <c r="AM12" s="109">
        <f>$D$71/1000</f>
        <v>5.3486500000000242E-2</v>
      </c>
      <c r="AN12" s="109">
        <f>$D$72/1000</f>
        <v>3.8991000000000241E-2</v>
      </c>
      <c r="AO12" s="109">
        <f>$D$73/1000</f>
        <v>2.4495500000000243E-2</v>
      </c>
      <c r="AP12" s="109">
        <f>$D$74/1000</f>
        <v>0.01</v>
      </c>
      <c r="AQ12" s="109">
        <f>$AP$12</f>
        <v>0.01</v>
      </c>
      <c r="AR12" s="109">
        <f t="shared" ref="AR12:BG12" si="1">$AP$12</f>
        <v>0.01</v>
      </c>
      <c r="AS12" s="109">
        <f t="shared" si="1"/>
        <v>0.01</v>
      </c>
      <c r="AT12" s="109">
        <f t="shared" si="1"/>
        <v>0.01</v>
      </c>
      <c r="AU12" s="109">
        <f t="shared" si="1"/>
        <v>0.01</v>
      </c>
      <c r="AV12" s="109">
        <f t="shared" si="1"/>
        <v>0.01</v>
      </c>
      <c r="AW12" s="109">
        <f t="shared" si="1"/>
        <v>0.01</v>
      </c>
      <c r="AX12" s="109">
        <f t="shared" si="1"/>
        <v>0.01</v>
      </c>
      <c r="AY12" s="109">
        <f t="shared" si="1"/>
        <v>0.01</v>
      </c>
      <c r="AZ12" s="109">
        <f t="shared" si="1"/>
        <v>0.01</v>
      </c>
      <c r="BA12" s="109">
        <f t="shared" si="1"/>
        <v>0.01</v>
      </c>
      <c r="BB12" s="109">
        <f t="shared" si="1"/>
        <v>0.01</v>
      </c>
      <c r="BC12" s="109">
        <f t="shared" si="1"/>
        <v>0.01</v>
      </c>
      <c r="BD12" s="109">
        <f t="shared" si="1"/>
        <v>0.01</v>
      </c>
      <c r="BE12" s="109">
        <f t="shared" si="1"/>
        <v>0.01</v>
      </c>
      <c r="BF12" s="109">
        <f t="shared" si="1"/>
        <v>0.01</v>
      </c>
      <c r="BG12" s="109">
        <f t="shared" si="1"/>
        <v>0.01</v>
      </c>
    </row>
    <row r="13" spans="1:59">
      <c r="A13" s="21"/>
      <c r="B13" s="196" t="s">
        <v>73</v>
      </c>
      <c r="C13" s="197"/>
      <c r="D13" s="125" t="s">
        <v>326</v>
      </c>
      <c r="E13" s="21"/>
      <c r="F13" s="38"/>
      <c r="G13" s="38"/>
      <c r="H13" s="38"/>
      <c r="I13" s="39"/>
      <c r="J13" s="39"/>
      <c r="K13" s="39"/>
      <c r="L13" s="39"/>
      <c r="M13" s="39"/>
      <c r="N13" s="39"/>
      <c r="O13" s="39"/>
      <c r="P13" s="39"/>
      <c r="Q13" s="39"/>
      <c r="R13" s="39"/>
      <c r="S13" s="39"/>
      <c r="T13" s="39"/>
      <c r="U13" s="39"/>
      <c r="V13" s="39"/>
      <c r="W13" s="39"/>
      <c r="X13" s="39"/>
      <c r="Y13" s="39"/>
      <c r="Z13" s="39"/>
      <c r="AA13" s="39"/>
      <c r="AB13" s="39"/>
      <c r="AC13" s="39"/>
      <c r="AD13" s="39"/>
      <c r="AE13" s="39"/>
      <c r="AF13" s="39"/>
      <c r="AG13" s="39"/>
      <c r="AH13" s="39"/>
      <c r="AI13" s="39"/>
      <c r="AJ13" s="39"/>
      <c r="AK13" s="39"/>
      <c r="AL13" s="39"/>
      <c r="AM13" s="39"/>
      <c r="AN13" s="39"/>
      <c r="AO13" s="39"/>
      <c r="AP13" s="39"/>
      <c r="AQ13" s="39"/>
      <c r="AR13" s="39"/>
      <c r="AS13" s="39"/>
      <c r="AT13" s="39"/>
      <c r="AU13" s="39"/>
      <c r="AV13" s="39"/>
      <c r="AW13" s="39"/>
      <c r="AX13" s="39"/>
      <c r="AY13" s="39"/>
      <c r="AZ13" s="39"/>
      <c r="BA13" s="39"/>
      <c r="BB13" s="39"/>
      <c r="BC13" s="39"/>
      <c r="BD13" s="39"/>
      <c r="BE13" s="39"/>
      <c r="BF13" s="39"/>
      <c r="BG13" s="39"/>
    </row>
    <row r="14" spans="1:59">
      <c r="A14" s="21"/>
      <c r="B14" s="198"/>
      <c r="C14" s="199"/>
      <c r="D14" s="42" t="s">
        <v>107</v>
      </c>
      <c r="E14" s="21"/>
      <c r="F14" s="66"/>
      <c r="G14" s="38"/>
      <c r="H14" s="38"/>
      <c r="I14" s="39"/>
      <c r="J14" s="39"/>
      <c r="K14" s="39"/>
      <c r="L14" s="39"/>
      <c r="M14" s="39"/>
      <c r="N14" s="39"/>
      <c r="O14" s="39"/>
      <c r="P14" s="39"/>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39"/>
      <c r="BB14" s="39"/>
      <c r="BC14" s="39"/>
      <c r="BD14" s="39"/>
      <c r="BE14" s="39"/>
      <c r="BF14" s="39"/>
      <c r="BG14" s="39"/>
    </row>
    <row r="15" spans="1:59">
      <c r="A15" s="21"/>
      <c r="B15" s="200" t="s">
        <v>327</v>
      </c>
      <c r="C15" s="41" t="s">
        <v>320</v>
      </c>
      <c r="D15" s="124">
        <v>1.3408686121386491</v>
      </c>
      <c r="E15" s="21"/>
      <c r="F15" s="69" t="s">
        <v>90</v>
      </c>
      <c r="G15" s="38"/>
      <c r="H15" s="38"/>
      <c r="I15" s="75" t="s">
        <v>154</v>
      </c>
      <c r="J15" s="39"/>
      <c r="K15" s="39"/>
      <c r="L15" s="39"/>
      <c r="M15" s="39"/>
      <c r="N15" s="39"/>
      <c r="O15" s="39"/>
      <c r="P15" s="39"/>
      <c r="Q15" s="39"/>
      <c r="R15" s="39"/>
      <c r="S15" s="39"/>
      <c r="T15" s="39"/>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39"/>
      <c r="BB15" s="39"/>
      <c r="BC15" s="39"/>
      <c r="BD15" s="39"/>
      <c r="BE15" s="39"/>
      <c r="BF15" s="39"/>
      <c r="BG15" s="39"/>
    </row>
    <row r="16" spans="1:59" ht="15" customHeight="1">
      <c r="A16" s="21"/>
      <c r="B16" s="200"/>
      <c r="C16" s="41" t="s">
        <v>321</v>
      </c>
      <c r="D16" s="124">
        <v>1.3004251926654264</v>
      </c>
      <c r="E16" s="82"/>
      <c r="F16" s="70" t="s">
        <v>155</v>
      </c>
      <c r="G16" s="38"/>
      <c r="H16" s="38"/>
      <c r="I16" s="75" t="s">
        <v>328</v>
      </c>
      <c r="J16" s="39"/>
      <c r="K16" s="39"/>
      <c r="L16" s="39"/>
      <c r="M16" s="39"/>
      <c r="N16" s="39"/>
      <c r="O16" s="39"/>
      <c r="P16" s="39"/>
      <c r="Q16" s="39"/>
      <c r="R16" s="39"/>
      <c r="S16" s="39"/>
      <c r="T16" s="39"/>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39"/>
      <c r="BB16" s="39"/>
      <c r="BC16" s="39"/>
      <c r="BD16" s="39"/>
      <c r="BE16" s="39"/>
      <c r="BF16" s="39"/>
      <c r="BG16" s="39"/>
    </row>
    <row r="17" spans="1:59" ht="15" customHeight="1">
      <c r="A17" s="21"/>
      <c r="B17" s="200"/>
      <c r="C17" s="41" t="s">
        <v>322</v>
      </c>
      <c r="D17" s="124">
        <v>1.2670349113192076</v>
      </c>
      <c r="E17" s="82"/>
      <c r="F17" s="69" t="s">
        <v>208</v>
      </c>
      <c r="G17" s="71"/>
      <c r="H17" s="71"/>
      <c r="I17" s="78" t="s">
        <v>202</v>
      </c>
      <c r="J17" s="71"/>
      <c r="K17" s="71"/>
      <c r="L17" s="71"/>
      <c r="M17" s="71"/>
      <c r="N17" s="71"/>
      <c r="O17" s="71"/>
      <c r="P17" s="71"/>
      <c r="Q17" s="71"/>
      <c r="R17" s="71"/>
      <c r="S17" s="71"/>
      <c r="T17" s="71"/>
      <c r="U17" s="71"/>
      <c r="V17" s="71"/>
      <c r="W17" s="71"/>
      <c r="X17" s="71"/>
      <c r="Y17" s="71"/>
      <c r="Z17" s="71"/>
      <c r="AA17" s="71"/>
      <c r="AB17" s="71"/>
      <c r="AC17" s="71"/>
      <c r="AD17" s="71"/>
      <c r="AE17" s="71"/>
      <c r="AF17" s="71"/>
      <c r="AG17" s="71"/>
      <c r="AH17" s="71"/>
      <c r="AI17" s="71"/>
      <c r="AJ17" s="71"/>
      <c r="AK17" s="71"/>
      <c r="AL17" s="71"/>
      <c r="AM17" s="71"/>
      <c r="AN17" s="71"/>
      <c r="AO17" s="71"/>
      <c r="AP17" s="71"/>
      <c r="AQ17" s="71"/>
      <c r="AR17" s="71"/>
      <c r="AS17" s="71"/>
      <c r="AT17" s="71"/>
      <c r="AU17" s="71"/>
      <c r="AV17" s="71"/>
      <c r="AW17" s="71"/>
      <c r="AX17" s="71"/>
      <c r="AY17" s="71"/>
      <c r="AZ17" s="71"/>
      <c r="BA17" s="71"/>
      <c r="BB17" s="71"/>
      <c r="BC17" s="71"/>
      <c r="BD17" s="71"/>
      <c r="BE17" s="71"/>
      <c r="BF17" s="71"/>
      <c r="BG17" s="71"/>
    </row>
    <row r="18" spans="1:59">
      <c r="A18" s="21"/>
      <c r="B18" s="200"/>
      <c r="C18" s="41" t="s">
        <v>323</v>
      </c>
      <c r="D18" s="124">
        <v>1.2214410516681917</v>
      </c>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21"/>
      <c r="AU18" s="21"/>
      <c r="AV18" s="21"/>
      <c r="AW18" s="21"/>
      <c r="AX18" s="21"/>
      <c r="AY18" s="21"/>
      <c r="AZ18" s="21"/>
      <c r="BA18" s="21"/>
      <c r="BB18" s="21"/>
      <c r="BC18" s="21"/>
      <c r="BD18" s="21"/>
      <c r="BE18" s="21"/>
      <c r="BF18" s="21"/>
      <c r="BG18" s="21"/>
    </row>
    <row r="19" spans="1:59" ht="15" customHeight="1">
      <c r="A19" s="21"/>
      <c r="B19" s="200"/>
      <c r="C19" s="41" t="s">
        <v>324</v>
      </c>
      <c r="D19" s="124">
        <v>1.1729854979825014</v>
      </c>
      <c r="E19" s="21"/>
      <c r="F19" s="21"/>
      <c r="G19" s="84" t="b">
        <v>0</v>
      </c>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row>
    <row r="20" spans="1:59">
      <c r="A20" s="21"/>
      <c r="B20" s="200"/>
      <c r="C20" s="41" t="s">
        <v>325</v>
      </c>
      <c r="D20" s="124">
        <v>1.1391712578567545</v>
      </c>
      <c r="E20" s="21"/>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row>
    <row r="21" spans="1:59">
      <c r="A21" s="21"/>
      <c r="B21" s="200"/>
      <c r="C21" s="41" t="s">
        <v>251</v>
      </c>
      <c r="D21" s="124">
        <v>1.1339796076008035</v>
      </c>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row>
    <row r="22" spans="1:59">
      <c r="A22" s="21"/>
      <c r="B22" s="200"/>
      <c r="C22" s="41" t="s">
        <v>252</v>
      </c>
      <c r="D22" s="124">
        <v>1.0803620708687494</v>
      </c>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row>
    <row r="23" spans="1:59">
      <c r="A23" s="21"/>
      <c r="B23" s="200"/>
      <c r="C23" s="41" t="s">
        <v>72</v>
      </c>
      <c r="D23" s="124">
        <v>1.0308977915101294</v>
      </c>
      <c r="E23" s="21"/>
      <c r="F23" s="21"/>
      <c r="G23" s="21"/>
      <c r="H23" s="21"/>
      <c r="I23" s="21"/>
      <c r="J23" s="21"/>
      <c r="K23" s="21"/>
      <c r="L23" s="21"/>
      <c r="M23" s="21"/>
      <c r="N23" s="21"/>
      <c r="O23" s="21"/>
      <c r="P23" s="21"/>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AY23" s="21"/>
      <c r="AZ23" s="21"/>
      <c r="BA23" s="21"/>
      <c r="BB23" s="21"/>
      <c r="BC23" s="21"/>
      <c r="BD23" s="21"/>
      <c r="BE23" s="21"/>
      <c r="BF23" s="21"/>
      <c r="BG23" s="21"/>
    </row>
    <row r="24" spans="1:59">
      <c r="A24" s="21"/>
      <c r="B24" s="200"/>
      <c r="C24" s="41" t="s">
        <v>107</v>
      </c>
      <c r="D24" s="124">
        <v>1</v>
      </c>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BF24" s="21"/>
      <c r="BG24" s="21"/>
    </row>
    <row r="25" spans="1:59">
      <c r="A25" s="21"/>
      <c r="B25" s="21"/>
      <c r="C25" s="21"/>
      <c r="D25" s="21"/>
      <c r="E25" s="21"/>
      <c r="F25" s="21"/>
      <c r="G25" s="21"/>
      <c r="H25" s="21"/>
      <c r="I25" s="21"/>
      <c r="J25" s="21"/>
      <c r="K25" s="21"/>
      <c r="L25" s="21"/>
      <c r="M25" s="21"/>
      <c r="N25" s="21"/>
      <c r="O25" s="21"/>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1"/>
      <c r="BB25" s="21"/>
      <c r="BC25" s="21"/>
      <c r="BD25" s="21"/>
      <c r="BE25" s="21"/>
      <c r="BF25" s="21"/>
      <c r="BG25" s="21"/>
    </row>
    <row r="26" spans="1:59">
      <c r="A26" s="21"/>
      <c r="B26" s="21"/>
      <c r="C26" s="21"/>
      <c r="D26" s="21"/>
      <c r="E26" s="21"/>
      <c r="F26" s="21"/>
      <c r="G26" s="21"/>
      <c r="H26" s="21"/>
      <c r="I26" s="21"/>
      <c r="J26" s="21"/>
      <c r="K26" s="21"/>
      <c r="L26" s="21"/>
      <c r="M26" s="21"/>
      <c r="N26" s="21"/>
      <c r="O26" s="21"/>
      <c r="P26" s="21"/>
      <c r="Q26" s="21"/>
      <c r="R26" s="21"/>
      <c r="S26" s="21"/>
      <c r="T26" s="21"/>
      <c r="U26" s="21"/>
      <c r="V26" s="21"/>
      <c r="W26" s="21"/>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21"/>
      <c r="AY26" s="21"/>
      <c r="AZ26" s="21"/>
      <c r="BA26" s="21"/>
      <c r="BB26" s="21"/>
      <c r="BC26" s="21"/>
      <c r="BD26" s="21"/>
      <c r="BE26" s="21"/>
      <c r="BF26" s="21"/>
      <c r="BG26" s="21"/>
    </row>
    <row r="27" spans="1:59">
      <c r="B27" s="104" t="s">
        <v>315</v>
      </c>
    </row>
    <row r="28" spans="1:59">
      <c r="B28" s="20" t="s">
        <v>248</v>
      </c>
      <c r="E28" s="73"/>
    </row>
    <row r="29" spans="1:59">
      <c r="B29" s="20" t="s">
        <v>249</v>
      </c>
    </row>
    <row r="31" spans="1:59">
      <c r="B31" s="20" t="str">
        <f>"Power sector emissions reduce by"&amp;" "&amp;ROUND($D$78,2)&amp;" g/kWh p.a. between now and 2030."</f>
        <v>Power sector emissions reduce by 14.5 g/kWh p.a. between now and 2030.</v>
      </c>
    </row>
    <row r="32" spans="1:59">
      <c r="B32" s="20" t="s">
        <v>250</v>
      </c>
      <c r="H32" s="72"/>
    </row>
    <row r="33" spans="2:5" ht="47.25" customHeight="1">
      <c r="D33" s="105" t="s">
        <v>291</v>
      </c>
    </row>
    <row r="34" spans="2:5">
      <c r="B34" s="110" t="s">
        <v>245</v>
      </c>
      <c r="C34" s="20" t="s">
        <v>251</v>
      </c>
      <c r="D34" s="20">
        <f>0.58982*1000</f>
        <v>589.82000000000005</v>
      </c>
      <c r="E34" s="20" t="s">
        <v>292</v>
      </c>
    </row>
    <row r="35" spans="2:5">
      <c r="B35" s="110" t="s">
        <v>246</v>
      </c>
      <c r="C35" s="20" t="s">
        <v>252</v>
      </c>
      <c r="D35" s="72">
        <f>D34-$D$78</f>
        <v>575.32450000000006</v>
      </c>
    </row>
    <row r="36" spans="2:5">
      <c r="B36" s="110" t="s">
        <v>247</v>
      </c>
      <c r="C36" s="20" t="s">
        <v>72</v>
      </c>
      <c r="D36" s="72">
        <f t="shared" ref="D36:D73" si="2">D35-$D$78</f>
        <v>560.82900000000006</v>
      </c>
    </row>
    <row r="37" spans="2:5">
      <c r="C37" s="20" t="s">
        <v>107</v>
      </c>
      <c r="D37" s="72">
        <f t="shared" si="2"/>
        <v>546.33350000000007</v>
      </c>
    </row>
    <row r="38" spans="2:5">
      <c r="C38" s="20" t="s">
        <v>253</v>
      </c>
      <c r="D38" s="72">
        <f t="shared" si="2"/>
        <v>531.83800000000008</v>
      </c>
    </row>
    <row r="39" spans="2:5">
      <c r="C39" s="20" t="s">
        <v>254</v>
      </c>
      <c r="D39" s="72">
        <f t="shared" si="2"/>
        <v>517.34250000000009</v>
      </c>
    </row>
    <row r="40" spans="2:5">
      <c r="C40" s="20" t="s">
        <v>255</v>
      </c>
      <c r="D40" s="72">
        <f t="shared" si="2"/>
        <v>502.84700000000009</v>
      </c>
    </row>
    <row r="41" spans="2:5">
      <c r="C41" s="20" t="s">
        <v>256</v>
      </c>
      <c r="D41" s="72">
        <f t="shared" si="2"/>
        <v>488.3515000000001</v>
      </c>
    </row>
    <row r="42" spans="2:5">
      <c r="C42" s="20" t="s">
        <v>257</v>
      </c>
      <c r="D42" s="72">
        <f t="shared" si="2"/>
        <v>473.85600000000011</v>
      </c>
    </row>
    <row r="43" spans="2:5">
      <c r="C43" s="20" t="s">
        <v>258</v>
      </c>
      <c r="D43" s="72">
        <f t="shared" si="2"/>
        <v>459.36050000000012</v>
      </c>
    </row>
    <row r="44" spans="2:5">
      <c r="C44" s="20" t="s">
        <v>259</v>
      </c>
      <c r="D44" s="72">
        <f t="shared" si="2"/>
        <v>444.86500000000012</v>
      </c>
    </row>
    <row r="45" spans="2:5">
      <c r="C45" s="20" t="s">
        <v>260</v>
      </c>
      <c r="D45" s="72">
        <f t="shared" si="2"/>
        <v>430.36950000000013</v>
      </c>
    </row>
    <row r="46" spans="2:5">
      <c r="C46" s="20" t="s">
        <v>261</v>
      </c>
      <c r="D46" s="72">
        <f t="shared" si="2"/>
        <v>415.87400000000014</v>
      </c>
    </row>
    <row r="47" spans="2:5">
      <c r="C47" s="20" t="s">
        <v>262</v>
      </c>
      <c r="D47" s="72">
        <f t="shared" si="2"/>
        <v>401.37850000000014</v>
      </c>
    </row>
    <row r="48" spans="2:5">
      <c r="C48" s="20" t="s">
        <v>263</v>
      </c>
      <c r="D48" s="72">
        <f t="shared" si="2"/>
        <v>386.88300000000015</v>
      </c>
    </row>
    <row r="49" spans="3:4">
      <c r="C49" s="20" t="s">
        <v>264</v>
      </c>
      <c r="D49" s="72">
        <f t="shared" si="2"/>
        <v>372.38750000000016</v>
      </c>
    </row>
    <row r="50" spans="3:4">
      <c r="C50" s="20" t="s">
        <v>265</v>
      </c>
      <c r="D50" s="72">
        <f t="shared" si="2"/>
        <v>357.89200000000017</v>
      </c>
    </row>
    <row r="51" spans="3:4">
      <c r="C51" s="20" t="s">
        <v>266</v>
      </c>
      <c r="D51" s="72">
        <f t="shared" si="2"/>
        <v>343.39650000000017</v>
      </c>
    </row>
    <row r="52" spans="3:4">
      <c r="C52" s="20" t="s">
        <v>267</v>
      </c>
      <c r="D52" s="72">
        <f t="shared" si="2"/>
        <v>328.90100000000018</v>
      </c>
    </row>
    <row r="53" spans="3:4">
      <c r="C53" s="20" t="s">
        <v>268</v>
      </c>
      <c r="D53" s="72">
        <f t="shared" si="2"/>
        <v>314.40550000000019</v>
      </c>
    </row>
    <row r="54" spans="3:4">
      <c r="C54" s="20" t="s">
        <v>269</v>
      </c>
      <c r="D54" s="72">
        <f t="shared" si="2"/>
        <v>299.9100000000002</v>
      </c>
    </row>
    <row r="55" spans="3:4">
      <c r="C55" s="20" t="s">
        <v>270</v>
      </c>
      <c r="D55" s="72">
        <f t="shared" si="2"/>
        <v>285.4145000000002</v>
      </c>
    </row>
    <row r="56" spans="3:4">
      <c r="C56" s="20" t="s">
        <v>271</v>
      </c>
      <c r="D56" s="72">
        <f t="shared" si="2"/>
        <v>270.91900000000021</v>
      </c>
    </row>
    <row r="57" spans="3:4">
      <c r="C57" s="20" t="s">
        <v>272</v>
      </c>
      <c r="D57" s="72">
        <f t="shared" si="2"/>
        <v>256.42350000000022</v>
      </c>
    </row>
    <row r="58" spans="3:4">
      <c r="C58" s="20" t="s">
        <v>273</v>
      </c>
      <c r="D58" s="72">
        <f t="shared" si="2"/>
        <v>241.92800000000022</v>
      </c>
    </row>
    <row r="59" spans="3:4">
      <c r="C59" s="20" t="s">
        <v>274</v>
      </c>
      <c r="D59" s="72">
        <f t="shared" si="2"/>
        <v>227.43250000000023</v>
      </c>
    </row>
    <row r="60" spans="3:4">
      <c r="C60" s="20" t="s">
        <v>275</v>
      </c>
      <c r="D60" s="72">
        <f t="shared" si="2"/>
        <v>212.93700000000024</v>
      </c>
    </row>
    <row r="61" spans="3:4">
      <c r="C61" s="20" t="s">
        <v>276</v>
      </c>
      <c r="D61" s="72">
        <f t="shared" si="2"/>
        <v>198.44150000000025</v>
      </c>
    </row>
    <row r="62" spans="3:4">
      <c r="C62" s="20" t="s">
        <v>277</v>
      </c>
      <c r="D62" s="72">
        <f t="shared" si="2"/>
        <v>183.94600000000025</v>
      </c>
    </row>
    <row r="63" spans="3:4">
      <c r="C63" s="20" t="s">
        <v>278</v>
      </c>
      <c r="D63" s="72">
        <f t="shared" si="2"/>
        <v>169.45050000000026</v>
      </c>
    </row>
    <row r="64" spans="3:4">
      <c r="C64" s="20" t="s">
        <v>279</v>
      </c>
      <c r="D64" s="72">
        <f t="shared" si="2"/>
        <v>154.95500000000027</v>
      </c>
    </row>
    <row r="65" spans="3:5">
      <c r="C65" s="20" t="s">
        <v>280</v>
      </c>
      <c r="D65" s="72">
        <f t="shared" si="2"/>
        <v>140.45950000000028</v>
      </c>
    </row>
    <row r="66" spans="3:5">
      <c r="C66" s="20" t="s">
        <v>281</v>
      </c>
      <c r="D66" s="72">
        <f t="shared" si="2"/>
        <v>125.96400000000027</v>
      </c>
    </row>
    <row r="67" spans="3:5">
      <c r="C67" s="20" t="s">
        <v>282</v>
      </c>
      <c r="D67" s="72">
        <f t="shared" si="2"/>
        <v>111.46850000000026</v>
      </c>
    </row>
    <row r="68" spans="3:5">
      <c r="C68" s="20" t="s">
        <v>283</v>
      </c>
      <c r="D68" s="72">
        <f t="shared" si="2"/>
        <v>96.973000000000255</v>
      </c>
    </row>
    <row r="69" spans="3:5">
      <c r="C69" s="20" t="s">
        <v>284</v>
      </c>
      <c r="D69" s="72">
        <f t="shared" si="2"/>
        <v>82.477500000000248</v>
      </c>
    </row>
    <row r="70" spans="3:5">
      <c r="C70" s="20" t="s">
        <v>285</v>
      </c>
      <c r="D70" s="72">
        <f t="shared" si="2"/>
        <v>67.982000000000241</v>
      </c>
    </row>
    <row r="71" spans="3:5">
      <c r="C71" s="20" t="s">
        <v>286</v>
      </c>
      <c r="D71" s="72">
        <f t="shared" si="2"/>
        <v>53.486500000000241</v>
      </c>
    </row>
    <row r="72" spans="3:5">
      <c r="C72" s="20" t="s">
        <v>287</v>
      </c>
      <c r="D72" s="72">
        <f t="shared" si="2"/>
        <v>38.991000000000241</v>
      </c>
    </row>
    <row r="73" spans="3:5">
      <c r="C73" s="20" t="s">
        <v>288</v>
      </c>
      <c r="D73" s="72">
        <f t="shared" si="2"/>
        <v>24.495500000000241</v>
      </c>
    </row>
    <row r="74" spans="3:5">
      <c r="C74" s="20" t="s">
        <v>289</v>
      </c>
      <c r="D74" s="72">
        <v>10</v>
      </c>
    </row>
    <row r="75" spans="3:5">
      <c r="C75" s="20" t="s">
        <v>290</v>
      </c>
      <c r="D75" s="72">
        <f>D73-D78</f>
        <v>10.00000000000024</v>
      </c>
      <c r="E75" s="20" t="s">
        <v>293</v>
      </c>
    </row>
    <row r="78" spans="3:5">
      <c r="D78" s="106">
        <f>(D34-D74)/40</f>
        <v>14.495500000000002</v>
      </c>
      <c r="E78" s="20" t="s">
        <v>294</v>
      </c>
    </row>
  </sheetData>
  <mergeCells count="2">
    <mergeCell ref="B13:C14"/>
    <mergeCell ref="B15:B24"/>
  </mergeCells>
  <dataValidations disablePrompts="1" count="1">
    <dataValidation type="list" allowBlank="1" showInputMessage="1" showErrorMessage="1" sqref="G34">
      <formula1>$D$34:$D$47</formula1>
    </dataValidation>
  </dataValidations>
  <hyperlinks>
    <hyperlink ref="F15" r:id="rId1" display="https://www.gov.uk/carbon-valuation "/>
    <hyperlink ref="F16" r:id="rId2" display="http://www.hse.gov.uk/risk/theory/alarpcheck.htm   "/>
    <hyperlink ref="F17" r:id="rId3" display="http://www.defra.gov.uk/publications/2012/05/30/pb13773-2012-ghg-conversion/  "/>
  </hyperlinks>
  <pageMargins left="0.70866141732283472" right="0.70866141732283472" top="0.74803149606299213" bottom="0.74803149606299213" header="0.31496062992125984" footer="0.31496062992125984"/>
  <pageSetup paperSize="9" scale="13" orientation="portrait" r:id="rId4"/>
  <legacyDrawing r:id="rId5"/>
</worksheet>
</file>

<file path=xl/worksheets/sheet5.xml><?xml version="1.0" encoding="utf-8"?>
<worksheet xmlns="http://schemas.openxmlformats.org/spreadsheetml/2006/main" xmlns:r="http://schemas.openxmlformats.org/officeDocument/2006/relationships">
  <sheetPr codeName="Sheet1">
    <pageSetUpPr fitToPage="1"/>
  </sheetPr>
  <dimension ref="A1:BD157"/>
  <sheetViews>
    <sheetView zoomScale="90" zoomScaleNormal="90" zoomScaleSheetLayoutView="75" workbookViewId="0">
      <pane xSplit="2" ySplit="6" topLeftCell="C7" activePane="bottomRight" state="frozen"/>
      <selection activeCell="E44" sqref="E44"/>
      <selection pane="topRight" activeCell="E44" sqref="E44"/>
      <selection pane="bottomLeft" activeCell="E44" sqref="E44"/>
      <selection pane="bottomRight" activeCell="H26" sqref="H26"/>
    </sheetView>
  </sheetViews>
  <sheetFormatPr defaultColWidth="9.1796875" defaultRowHeight="16"/>
  <cols>
    <col min="1" max="1" width="11.26953125" style="4" customWidth="1"/>
    <col min="2" max="2" width="37" style="4" customWidth="1"/>
    <col min="3" max="3" width="18.7265625" style="4" customWidth="1"/>
    <col min="4" max="4" width="7" style="4" bestFit="1" customWidth="1"/>
    <col min="5" max="5" width="9.7265625" style="4" customWidth="1"/>
    <col min="6" max="6" width="11" style="4" customWidth="1"/>
    <col min="7" max="7" width="10.81640625" style="4" bestFit="1" customWidth="1"/>
    <col min="8" max="8" width="10" style="4" bestFit="1" customWidth="1"/>
    <col min="9" max="9" width="9.81640625" style="4" customWidth="1"/>
    <col min="10" max="12" width="10" style="4" bestFit="1" customWidth="1"/>
    <col min="13" max="49" width="8.7265625" style="4" customWidth="1"/>
    <col min="50" max="50" width="9.81640625" style="4" bestFit="1" customWidth="1"/>
    <col min="51" max="53" width="9.26953125" style="4" bestFit="1" customWidth="1"/>
    <col min="54" max="56" width="9.81640625" style="4" bestFit="1" customWidth="1"/>
    <col min="57" max="16384" width="9.1796875" style="22"/>
  </cols>
  <sheetData>
    <row r="1" spans="1:56">
      <c r="A1" s="2"/>
      <c r="B1" s="3" t="s">
        <v>343</v>
      </c>
      <c r="C1" s="3" t="s">
        <v>301</v>
      </c>
      <c r="D1" s="3"/>
      <c r="E1" s="3"/>
      <c r="F1" s="3"/>
      <c r="G1" s="3"/>
      <c r="H1" s="3"/>
      <c r="I1" s="3"/>
      <c r="J1" s="3"/>
      <c r="K1" s="3"/>
      <c r="AQ1" s="22"/>
      <c r="AR1" s="22"/>
      <c r="AS1" s="22"/>
      <c r="AT1" s="22"/>
      <c r="AU1" s="22"/>
      <c r="AV1" s="22"/>
      <c r="AW1" s="22"/>
      <c r="AX1" s="22"/>
      <c r="AY1" s="22"/>
      <c r="AZ1" s="22"/>
      <c r="BA1" s="22"/>
      <c r="BB1" s="22"/>
      <c r="BC1" s="22"/>
      <c r="BD1" s="22"/>
    </row>
    <row r="2" spans="1:56">
      <c r="AQ2" s="22"/>
      <c r="AR2" s="22"/>
      <c r="AS2" s="22"/>
      <c r="AT2" s="22"/>
      <c r="AU2" s="22"/>
      <c r="AV2" s="22"/>
      <c r="AW2" s="22"/>
      <c r="AX2" s="22"/>
      <c r="AY2" s="22"/>
      <c r="AZ2" s="22"/>
      <c r="BA2" s="22"/>
      <c r="BB2" s="22"/>
      <c r="BC2" s="22"/>
      <c r="BD2" s="22"/>
    </row>
    <row r="3" spans="1:56">
      <c r="B3" s="9"/>
      <c r="C3" s="9"/>
      <c r="D3" s="9"/>
      <c r="E3" s="9"/>
      <c r="F3" s="9"/>
      <c r="G3" s="9"/>
      <c r="AQ3" s="22"/>
      <c r="AR3" s="22"/>
      <c r="AS3" s="22"/>
      <c r="AT3" s="22"/>
      <c r="AU3" s="22"/>
      <c r="AV3" s="22"/>
      <c r="AW3" s="22"/>
      <c r="AX3" s="22"/>
      <c r="AY3" s="22"/>
      <c r="AZ3" s="22"/>
      <c r="BA3" s="22"/>
      <c r="BB3" s="22"/>
      <c r="BC3" s="22"/>
      <c r="BD3" s="22"/>
    </row>
    <row r="4" spans="1:56">
      <c r="E4" s="5" t="s">
        <v>15</v>
      </c>
      <c r="F4" s="6"/>
      <c r="G4" s="6"/>
      <c r="H4" s="6"/>
      <c r="I4" s="6"/>
      <c r="J4" s="6"/>
      <c r="K4" s="6"/>
      <c r="L4" s="7"/>
      <c r="M4" s="5" t="s">
        <v>19</v>
      </c>
      <c r="N4" s="6"/>
      <c r="O4" s="6"/>
      <c r="P4" s="6"/>
      <c r="Q4" s="6"/>
      <c r="R4" s="6"/>
      <c r="S4" s="6"/>
      <c r="T4" s="7"/>
      <c r="U4" s="5" t="s">
        <v>20</v>
      </c>
      <c r="V4" s="6"/>
      <c r="W4" s="6"/>
      <c r="X4" s="6"/>
      <c r="Y4" s="6"/>
      <c r="Z4" s="6"/>
      <c r="AA4" s="6"/>
      <c r="AB4" s="7"/>
      <c r="AC4" s="5" t="s">
        <v>21</v>
      </c>
      <c r="AD4" s="6"/>
      <c r="AE4" s="6"/>
      <c r="AF4" s="6"/>
      <c r="AG4" s="6"/>
      <c r="AH4" s="6"/>
      <c r="AI4" s="6"/>
      <c r="AJ4" s="7"/>
      <c r="AK4" s="5" t="s">
        <v>22</v>
      </c>
      <c r="AL4" s="6"/>
      <c r="AM4" s="6"/>
      <c r="AN4" s="6"/>
      <c r="AO4" s="6"/>
      <c r="AP4" s="6"/>
      <c r="AQ4" s="6"/>
      <c r="AR4" s="7"/>
      <c r="AS4" s="5" t="s">
        <v>23</v>
      </c>
      <c r="AT4" s="6"/>
      <c r="AU4" s="6"/>
      <c r="AV4" s="6"/>
      <c r="AW4" s="7"/>
      <c r="AX4" s="5"/>
      <c r="AY4" s="6"/>
      <c r="AZ4" s="6"/>
      <c r="BA4" s="5" t="s">
        <v>50</v>
      </c>
      <c r="BB4" s="6"/>
      <c r="BC4" s="6"/>
      <c r="BD4" s="7"/>
    </row>
    <row r="5" spans="1:56">
      <c r="E5" s="4">
        <v>1</v>
      </c>
      <c r="F5" s="4">
        <v>2</v>
      </c>
      <c r="G5" s="4">
        <v>3</v>
      </c>
      <c r="H5" s="4">
        <v>4</v>
      </c>
      <c r="I5" s="4">
        <v>5</v>
      </c>
      <c r="J5" s="4">
        <v>6</v>
      </c>
      <c r="K5" s="4">
        <v>7</v>
      </c>
      <c r="L5" s="4">
        <v>8</v>
      </c>
      <c r="M5" s="4">
        <v>9</v>
      </c>
      <c r="N5" s="4">
        <v>10</v>
      </c>
      <c r="O5" s="4">
        <v>11</v>
      </c>
      <c r="P5" s="4">
        <v>12</v>
      </c>
      <c r="Q5" s="4">
        <v>13</v>
      </c>
      <c r="R5" s="4">
        <v>14</v>
      </c>
      <c r="S5" s="4">
        <v>15</v>
      </c>
      <c r="T5" s="4">
        <v>16</v>
      </c>
      <c r="U5" s="4">
        <v>17</v>
      </c>
      <c r="V5" s="4">
        <v>18</v>
      </c>
      <c r="W5" s="4">
        <v>19</v>
      </c>
      <c r="X5" s="4">
        <v>20</v>
      </c>
      <c r="Y5" s="4">
        <v>21</v>
      </c>
      <c r="Z5" s="4">
        <v>22</v>
      </c>
      <c r="AA5" s="4">
        <v>23</v>
      </c>
      <c r="AB5" s="4">
        <v>24</v>
      </c>
      <c r="AC5" s="4">
        <v>25</v>
      </c>
      <c r="AD5" s="4">
        <v>26</v>
      </c>
      <c r="AE5" s="4">
        <v>27</v>
      </c>
      <c r="AF5" s="4">
        <v>28</v>
      </c>
      <c r="AG5" s="4">
        <v>29</v>
      </c>
      <c r="AH5" s="4">
        <v>30</v>
      </c>
      <c r="AI5" s="4">
        <v>31</v>
      </c>
      <c r="AJ5" s="4">
        <v>32</v>
      </c>
      <c r="AK5" s="4">
        <v>33</v>
      </c>
      <c r="AL5" s="4">
        <v>34</v>
      </c>
      <c r="AM5" s="4">
        <v>35</v>
      </c>
      <c r="AN5" s="4">
        <v>36</v>
      </c>
      <c r="AO5" s="4">
        <v>37</v>
      </c>
      <c r="AP5" s="4">
        <v>38</v>
      </c>
      <c r="AQ5" s="4">
        <v>39</v>
      </c>
      <c r="AR5" s="4">
        <v>40</v>
      </c>
      <c r="AS5" s="4">
        <v>41</v>
      </c>
      <c r="AT5" s="4">
        <v>42</v>
      </c>
      <c r="AU5" s="4">
        <v>43</v>
      </c>
      <c r="AV5" s="4">
        <v>44</v>
      </c>
      <c r="AW5" s="4">
        <v>45</v>
      </c>
      <c r="AX5" s="4">
        <v>46</v>
      </c>
      <c r="AY5" s="4">
        <v>47</v>
      </c>
      <c r="AZ5" s="4">
        <v>48</v>
      </c>
      <c r="BA5" s="4">
        <v>49</v>
      </c>
      <c r="BB5" s="4">
        <v>50</v>
      </c>
      <c r="BC5" s="4">
        <v>51</v>
      </c>
      <c r="BD5" s="4">
        <v>52</v>
      </c>
    </row>
    <row r="6" spans="1:56">
      <c r="C6" s="4" t="s">
        <v>45</v>
      </c>
      <c r="D6" s="4" t="s">
        <v>46</v>
      </c>
      <c r="E6" s="9">
        <v>2016</v>
      </c>
      <c r="F6" s="9">
        <v>2017</v>
      </c>
      <c r="G6" s="9">
        <v>2018</v>
      </c>
      <c r="H6" s="9">
        <v>2019</v>
      </c>
      <c r="I6" s="9">
        <v>2020</v>
      </c>
      <c r="J6" s="9">
        <v>2021</v>
      </c>
      <c r="K6" s="9">
        <v>2022</v>
      </c>
      <c r="L6" s="9">
        <v>2023</v>
      </c>
      <c r="M6" s="4">
        <v>2024</v>
      </c>
      <c r="N6" s="4">
        <v>2025</v>
      </c>
      <c r="O6" s="4">
        <v>2026</v>
      </c>
      <c r="P6" s="4">
        <v>2027</v>
      </c>
      <c r="Q6" s="4">
        <v>2028</v>
      </c>
      <c r="R6" s="4">
        <v>2029</v>
      </c>
      <c r="S6" s="4">
        <v>2030</v>
      </c>
      <c r="T6" s="4">
        <v>2031</v>
      </c>
      <c r="U6" s="4">
        <v>2032</v>
      </c>
      <c r="V6" s="4">
        <v>2033</v>
      </c>
      <c r="W6" s="4">
        <v>2034</v>
      </c>
      <c r="X6" s="4">
        <v>2035</v>
      </c>
      <c r="Y6" s="4">
        <v>2036</v>
      </c>
      <c r="Z6" s="4">
        <v>2037</v>
      </c>
      <c r="AA6" s="4">
        <v>2038</v>
      </c>
      <c r="AB6" s="4">
        <v>2039</v>
      </c>
      <c r="AC6" s="4">
        <v>2040</v>
      </c>
      <c r="AD6" s="4">
        <v>2041</v>
      </c>
      <c r="AE6" s="4">
        <v>2042</v>
      </c>
      <c r="AF6" s="4">
        <v>2043</v>
      </c>
      <c r="AG6" s="4">
        <v>2044</v>
      </c>
      <c r="AH6" s="4">
        <v>2045</v>
      </c>
      <c r="AI6" s="4">
        <v>2046</v>
      </c>
      <c r="AJ6" s="4">
        <v>2047</v>
      </c>
      <c r="AK6" s="4">
        <v>2048</v>
      </c>
      <c r="AL6" s="4">
        <v>2049</v>
      </c>
      <c r="AM6" s="4">
        <v>2050</v>
      </c>
      <c r="AN6" s="4">
        <v>2051</v>
      </c>
      <c r="AO6" s="4">
        <v>2052</v>
      </c>
      <c r="AP6" s="4">
        <v>2053</v>
      </c>
      <c r="AQ6" s="4">
        <v>2054</v>
      </c>
      <c r="AR6" s="4">
        <v>2055</v>
      </c>
      <c r="AS6" s="4">
        <v>2056</v>
      </c>
      <c r="AT6" s="4">
        <v>2057</v>
      </c>
      <c r="AU6" s="4">
        <v>2058</v>
      </c>
      <c r="AV6" s="4">
        <v>2059</v>
      </c>
      <c r="AW6" s="4">
        <v>2060</v>
      </c>
      <c r="AX6" s="4">
        <v>2061</v>
      </c>
      <c r="AY6" s="4">
        <v>2062</v>
      </c>
      <c r="AZ6" s="4">
        <v>2063</v>
      </c>
      <c r="BA6" s="4">
        <v>2064</v>
      </c>
      <c r="BB6" s="4">
        <v>2065</v>
      </c>
      <c r="BC6" s="4">
        <v>2066</v>
      </c>
      <c r="BD6" s="4">
        <v>2067</v>
      </c>
    </row>
    <row r="7" spans="1:56">
      <c r="A7" s="205" t="s">
        <v>11</v>
      </c>
      <c r="B7" s="60" t="s">
        <v>174</v>
      </c>
      <c r="C7" s="59"/>
      <c r="D7" s="60" t="s">
        <v>39</v>
      </c>
      <c r="E7" s="61"/>
      <c r="F7" s="61"/>
      <c r="G7" s="61"/>
      <c r="H7" s="61"/>
      <c r="I7" s="61"/>
      <c r="J7" s="61"/>
      <c r="K7" s="61"/>
      <c r="L7" s="61"/>
      <c r="M7" s="61"/>
      <c r="N7" s="61"/>
      <c r="O7" s="61"/>
      <c r="P7" s="61"/>
      <c r="Q7" s="61"/>
      <c r="R7" s="61"/>
      <c r="S7" s="61"/>
      <c r="T7" s="61"/>
      <c r="U7" s="61"/>
      <c r="V7" s="61"/>
      <c r="W7" s="61"/>
      <c r="X7" s="61"/>
      <c r="Y7" s="61"/>
      <c r="Z7" s="61"/>
      <c r="AA7" s="61"/>
      <c r="AB7" s="61"/>
      <c r="AC7" s="61"/>
      <c r="AD7" s="61"/>
      <c r="AE7" s="61"/>
      <c r="AF7" s="61"/>
      <c r="AG7" s="61"/>
      <c r="AH7" s="61"/>
      <c r="AI7" s="61"/>
      <c r="AJ7" s="61"/>
      <c r="AK7" s="61"/>
      <c r="AL7" s="61"/>
      <c r="AM7" s="61"/>
      <c r="AN7" s="61"/>
      <c r="AO7" s="61"/>
      <c r="AP7" s="61"/>
      <c r="AQ7" s="61"/>
      <c r="AR7" s="61"/>
      <c r="AS7" s="61"/>
      <c r="AT7" s="61"/>
      <c r="AU7" s="61"/>
      <c r="AV7" s="61"/>
      <c r="AW7" s="61"/>
      <c r="AX7" s="60"/>
      <c r="AY7" s="60"/>
      <c r="AZ7" s="60"/>
      <c r="BA7" s="60"/>
      <c r="BB7" s="60"/>
      <c r="BC7" s="60"/>
      <c r="BD7" s="60"/>
    </row>
    <row r="8" spans="1:56">
      <c r="A8" s="206"/>
      <c r="B8" s="60" t="s">
        <v>159</v>
      </c>
      <c r="C8" s="59"/>
      <c r="D8" s="60" t="s">
        <v>39</v>
      </c>
      <c r="E8" s="61"/>
      <c r="F8" s="61"/>
      <c r="G8" s="61"/>
      <c r="H8" s="61"/>
      <c r="I8" s="61"/>
      <c r="J8" s="61"/>
      <c r="K8" s="61"/>
      <c r="L8" s="61"/>
      <c r="M8" s="61"/>
      <c r="N8" s="61"/>
      <c r="O8" s="61"/>
      <c r="P8" s="61"/>
      <c r="Q8" s="61"/>
      <c r="R8" s="61"/>
      <c r="S8" s="61"/>
      <c r="T8" s="61"/>
      <c r="U8" s="61"/>
      <c r="V8" s="61"/>
      <c r="W8" s="61"/>
      <c r="X8" s="61"/>
      <c r="Y8" s="61"/>
      <c r="Z8" s="61"/>
      <c r="AA8" s="61"/>
      <c r="AB8" s="61"/>
      <c r="AC8" s="61"/>
      <c r="AD8" s="61"/>
      <c r="AE8" s="61"/>
      <c r="AF8" s="61"/>
      <c r="AG8" s="61"/>
      <c r="AH8" s="61"/>
      <c r="AI8" s="61"/>
      <c r="AJ8" s="61"/>
      <c r="AK8" s="61"/>
      <c r="AL8" s="61"/>
      <c r="AM8" s="61"/>
      <c r="AN8" s="61"/>
      <c r="AO8" s="61"/>
      <c r="AP8" s="61"/>
      <c r="AQ8" s="61"/>
      <c r="AR8" s="61"/>
      <c r="AS8" s="61"/>
      <c r="AT8" s="61"/>
      <c r="AU8" s="61"/>
      <c r="AV8" s="61"/>
      <c r="AW8" s="61"/>
      <c r="AX8" s="60"/>
      <c r="AY8" s="60"/>
      <c r="AZ8" s="60"/>
      <c r="BA8" s="60"/>
      <c r="BB8" s="60"/>
      <c r="BC8" s="60"/>
      <c r="BD8" s="60"/>
    </row>
    <row r="9" spans="1:56">
      <c r="A9" s="206"/>
      <c r="B9" s="60" t="s">
        <v>196</v>
      </c>
      <c r="C9" s="59"/>
      <c r="D9" s="60" t="s">
        <v>39</v>
      </c>
      <c r="E9" s="61"/>
      <c r="F9" s="61"/>
      <c r="G9" s="61"/>
      <c r="H9" s="61"/>
      <c r="I9" s="61"/>
      <c r="J9" s="61"/>
      <c r="K9" s="61"/>
      <c r="L9" s="61"/>
      <c r="M9" s="61"/>
      <c r="N9" s="61"/>
      <c r="O9" s="61"/>
      <c r="P9" s="61"/>
      <c r="Q9" s="61"/>
      <c r="R9" s="61"/>
      <c r="S9" s="61"/>
      <c r="T9" s="61"/>
      <c r="U9" s="61"/>
      <c r="V9" s="61"/>
      <c r="W9" s="61"/>
      <c r="X9" s="61"/>
      <c r="Y9" s="61"/>
      <c r="Z9" s="61"/>
      <c r="AA9" s="61"/>
      <c r="AB9" s="61"/>
      <c r="AC9" s="61"/>
      <c r="AD9" s="61"/>
      <c r="AE9" s="61"/>
      <c r="AF9" s="61"/>
      <c r="AG9" s="61"/>
      <c r="AH9" s="61"/>
      <c r="AI9" s="61"/>
      <c r="AJ9" s="61"/>
      <c r="AK9" s="61"/>
      <c r="AL9" s="61"/>
      <c r="AM9" s="61"/>
      <c r="AN9" s="61"/>
      <c r="AO9" s="61"/>
      <c r="AP9" s="61"/>
      <c r="AQ9" s="61"/>
      <c r="AR9" s="61"/>
      <c r="AS9" s="61"/>
      <c r="AT9" s="61"/>
      <c r="AU9" s="61"/>
      <c r="AV9" s="61"/>
      <c r="AW9" s="61"/>
      <c r="AX9" s="60"/>
      <c r="AY9" s="60"/>
      <c r="AZ9" s="60"/>
      <c r="BA9" s="60"/>
      <c r="BB9" s="60"/>
      <c r="BC9" s="60"/>
      <c r="BD9" s="60"/>
    </row>
    <row r="10" spans="1:56">
      <c r="A10" s="206"/>
      <c r="B10" s="60" t="s">
        <v>196</v>
      </c>
      <c r="C10" s="59"/>
      <c r="D10" s="60" t="s">
        <v>39</v>
      </c>
      <c r="E10" s="61"/>
      <c r="F10" s="61"/>
      <c r="G10" s="61"/>
      <c r="H10" s="61"/>
      <c r="I10" s="61"/>
      <c r="J10" s="61"/>
      <c r="K10" s="61"/>
      <c r="L10" s="61"/>
      <c r="M10" s="61"/>
      <c r="N10" s="61"/>
      <c r="O10" s="61"/>
      <c r="P10" s="61"/>
      <c r="Q10" s="61"/>
      <c r="R10" s="61"/>
      <c r="S10" s="61"/>
      <c r="T10" s="61"/>
      <c r="U10" s="61"/>
      <c r="V10" s="61"/>
      <c r="W10" s="61"/>
      <c r="X10" s="61"/>
      <c r="Y10" s="61"/>
      <c r="Z10" s="61"/>
      <c r="AA10" s="61"/>
      <c r="AB10" s="61"/>
      <c r="AC10" s="61"/>
      <c r="AD10" s="61"/>
      <c r="AE10" s="61"/>
      <c r="AF10" s="61"/>
      <c r="AG10" s="61"/>
      <c r="AH10" s="61"/>
      <c r="AI10" s="61"/>
      <c r="AJ10" s="61"/>
      <c r="AK10" s="61"/>
      <c r="AL10" s="61"/>
      <c r="AM10" s="61"/>
      <c r="AN10" s="61"/>
      <c r="AO10" s="61"/>
      <c r="AP10" s="61"/>
      <c r="AQ10" s="61"/>
      <c r="AR10" s="61"/>
      <c r="AS10" s="61"/>
      <c r="AT10" s="61"/>
      <c r="AU10" s="61"/>
      <c r="AV10" s="61"/>
      <c r="AW10" s="61"/>
      <c r="AX10" s="60"/>
      <c r="AY10" s="60"/>
      <c r="AZ10" s="60"/>
      <c r="BA10" s="60"/>
      <c r="BB10" s="60"/>
      <c r="BC10" s="60"/>
      <c r="BD10" s="60"/>
    </row>
    <row r="11" spans="1:56">
      <c r="A11" s="206"/>
      <c r="B11" s="60" t="s">
        <v>196</v>
      </c>
      <c r="C11" s="59"/>
      <c r="D11" s="60" t="s">
        <v>39</v>
      </c>
      <c r="E11" s="61"/>
      <c r="F11" s="61"/>
      <c r="G11" s="61"/>
      <c r="H11" s="61"/>
      <c r="I11" s="61"/>
      <c r="J11" s="61"/>
      <c r="K11" s="61"/>
      <c r="L11" s="61"/>
      <c r="M11" s="61"/>
      <c r="N11" s="61"/>
      <c r="O11" s="61"/>
      <c r="P11" s="61"/>
      <c r="Q11" s="61"/>
      <c r="R11" s="61"/>
      <c r="S11" s="61"/>
      <c r="T11" s="61"/>
      <c r="U11" s="61"/>
      <c r="V11" s="61"/>
      <c r="W11" s="61"/>
      <c r="X11" s="61"/>
      <c r="Y11" s="61"/>
      <c r="Z11" s="61"/>
      <c r="AA11" s="61"/>
      <c r="AB11" s="61"/>
      <c r="AC11" s="61"/>
      <c r="AD11" s="61"/>
      <c r="AE11" s="61"/>
      <c r="AF11" s="61"/>
      <c r="AG11" s="61"/>
      <c r="AH11" s="61"/>
      <c r="AI11" s="61"/>
      <c r="AJ11" s="61"/>
      <c r="AK11" s="61"/>
      <c r="AL11" s="61"/>
      <c r="AM11" s="61"/>
      <c r="AN11" s="61"/>
      <c r="AO11" s="61"/>
      <c r="AP11" s="61"/>
      <c r="AQ11" s="61"/>
      <c r="AR11" s="61"/>
      <c r="AS11" s="61"/>
      <c r="AT11" s="61"/>
      <c r="AU11" s="61"/>
      <c r="AV11" s="61"/>
      <c r="AW11" s="61"/>
      <c r="AX11" s="60"/>
      <c r="AY11" s="60"/>
      <c r="AZ11" s="60"/>
      <c r="BA11" s="60"/>
      <c r="BB11" s="60"/>
      <c r="BC11" s="60"/>
      <c r="BD11" s="60"/>
    </row>
    <row r="12" spans="1:56" ht="16.5" thickBot="1">
      <c r="A12" s="207"/>
      <c r="B12" s="122" t="s">
        <v>195</v>
      </c>
      <c r="C12" s="57"/>
      <c r="D12" s="123" t="s">
        <v>39</v>
      </c>
      <c r="E12" s="58">
        <f>SUM(E7:E11)</f>
        <v>0</v>
      </c>
      <c r="F12" s="58">
        <f t="shared" ref="F12:AW12" si="0">SUM(F7:F11)</f>
        <v>0</v>
      </c>
      <c r="G12" s="58">
        <f t="shared" si="0"/>
        <v>0</v>
      </c>
      <c r="H12" s="58">
        <f t="shared" si="0"/>
        <v>0</v>
      </c>
      <c r="I12" s="58">
        <f t="shared" si="0"/>
        <v>0</v>
      </c>
      <c r="J12" s="58">
        <f t="shared" si="0"/>
        <v>0</v>
      </c>
      <c r="K12" s="58">
        <f t="shared" si="0"/>
        <v>0</v>
      </c>
      <c r="L12" s="58">
        <f t="shared" si="0"/>
        <v>0</v>
      </c>
      <c r="M12" s="58">
        <f t="shared" si="0"/>
        <v>0</v>
      </c>
      <c r="N12" s="58">
        <f t="shared" si="0"/>
        <v>0</v>
      </c>
      <c r="O12" s="58">
        <f t="shared" si="0"/>
        <v>0</v>
      </c>
      <c r="P12" s="58">
        <f t="shared" si="0"/>
        <v>0</v>
      </c>
      <c r="Q12" s="58">
        <f t="shared" si="0"/>
        <v>0</v>
      </c>
      <c r="R12" s="58">
        <f t="shared" si="0"/>
        <v>0</v>
      </c>
      <c r="S12" s="58">
        <f t="shared" si="0"/>
        <v>0</v>
      </c>
      <c r="T12" s="58">
        <f t="shared" si="0"/>
        <v>0</v>
      </c>
      <c r="U12" s="58">
        <f t="shared" si="0"/>
        <v>0</v>
      </c>
      <c r="V12" s="58">
        <f t="shared" si="0"/>
        <v>0</v>
      </c>
      <c r="W12" s="58">
        <f t="shared" si="0"/>
        <v>0</v>
      </c>
      <c r="X12" s="58">
        <f t="shared" si="0"/>
        <v>0</v>
      </c>
      <c r="Y12" s="58">
        <f t="shared" si="0"/>
        <v>0</v>
      </c>
      <c r="Z12" s="58">
        <f t="shared" si="0"/>
        <v>0</v>
      </c>
      <c r="AA12" s="58">
        <f t="shared" si="0"/>
        <v>0</v>
      </c>
      <c r="AB12" s="58">
        <f t="shared" si="0"/>
        <v>0</v>
      </c>
      <c r="AC12" s="58">
        <f t="shared" si="0"/>
        <v>0</v>
      </c>
      <c r="AD12" s="58">
        <f t="shared" si="0"/>
        <v>0</v>
      </c>
      <c r="AE12" s="58">
        <f t="shared" si="0"/>
        <v>0</v>
      </c>
      <c r="AF12" s="58">
        <f t="shared" si="0"/>
        <v>0</v>
      </c>
      <c r="AG12" s="58">
        <f t="shared" si="0"/>
        <v>0</v>
      </c>
      <c r="AH12" s="58">
        <f t="shared" si="0"/>
        <v>0</v>
      </c>
      <c r="AI12" s="58">
        <f t="shared" si="0"/>
        <v>0</v>
      </c>
      <c r="AJ12" s="58">
        <f t="shared" si="0"/>
        <v>0</v>
      </c>
      <c r="AK12" s="58">
        <f t="shared" si="0"/>
        <v>0</v>
      </c>
      <c r="AL12" s="58">
        <f t="shared" si="0"/>
        <v>0</v>
      </c>
      <c r="AM12" s="58">
        <f t="shared" si="0"/>
        <v>0</v>
      </c>
      <c r="AN12" s="58">
        <f t="shared" si="0"/>
        <v>0</v>
      </c>
      <c r="AO12" s="58">
        <f t="shared" si="0"/>
        <v>0</v>
      </c>
      <c r="AP12" s="58">
        <f t="shared" si="0"/>
        <v>0</v>
      </c>
      <c r="AQ12" s="58">
        <f t="shared" si="0"/>
        <v>0</v>
      </c>
      <c r="AR12" s="58">
        <f t="shared" si="0"/>
        <v>0</v>
      </c>
      <c r="AS12" s="58">
        <f t="shared" si="0"/>
        <v>0</v>
      </c>
      <c r="AT12" s="58">
        <f t="shared" si="0"/>
        <v>0</v>
      </c>
      <c r="AU12" s="58">
        <f t="shared" si="0"/>
        <v>0</v>
      </c>
      <c r="AV12" s="58">
        <f t="shared" si="0"/>
        <v>0</v>
      </c>
      <c r="AW12" s="58">
        <f t="shared" si="0"/>
        <v>0</v>
      </c>
      <c r="AX12" s="60"/>
      <c r="AY12" s="60"/>
      <c r="AZ12" s="60"/>
      <c r="BA12" s="60"/>
      <c r="BB12" s="60"/>
      <c r="BC12" s="60"/>
      <c r="BD12" s="60"/>
    </row>
    <row r="13" spans="1:56" ht="12.75" customHeight="1">
      <c r="A13" s="201" t="s">
        <v>306</v>
      </c>
      <c r="B13" s="9" t="s">
        <v>35</v>
      </c>
      <c r="D13" s="4" t="s">
        <v>39</v>
      </c>
      <c r="E13" s="34">
        <f>'Fixed data'!$G$6*E29/1000000</f>
        <v>-0.24940998417456792</v>
      </c>
      <c r="F13" s="34">
        <f>'Fixed data'!$G$6*F29/1000000</f>
        <v>-0.24940998417456792</v>
      </c>
      <c r="G13" s="34">
        <f>'Fixed data'!$G$6*G29/1000000</f>
        <v>-0.24940998417456792</v>
      </c>
      <c r="H13" s="34">
        <f>'Fixed data'!$G$6*H29/1000000</f>
        <v>-0.24940998417456792</v>
      </c>
      <c r="I13" s="34">
        <f>'Fixed data'!$G$6*I29/1000000</f>
        <v>-0.24940998417456792</v>
      </c>
      <c r="J13" s="34">
        <f>'Fixed data'!$G$6*J29/1000000</f>
        <v>-0.24940998417456792</v>
      </c>
      <c r="K13" s="34">
        <f>'Fixed data'!$G$6*K29/1000000</f>
        <v>-0.24940998417456792</v>
      </c>
      <c r="L13" s="34">
        <f>'Fixed data'!$G$6*L29/1000000</f>
        <v>-0.24940998417456792</v>
      </c>
      <c r="M13" s="34">
        <f>'Fixed data'!$G$6*M29/1000000</f>
        <v>-0.24940998417456792</v>
      </c>
      <c r="N13" s="34">
        <f>'Fixed data'!$G$6*N29/1000000</f>
        <v>-0.24940998417456792</v>
      </c>
      <c r="O13" s="34">
        <f>'Fixed data'!$G$6*O29/1000000</f>
        <v>-0.24940998417456792</v>
      </c>
      <c r="P13" s="34">
        <f>'Fixed data'!$G$6*P29/1000000</f>
        <v>-0.24940998417456792</v>
      </c>
      <c r="Q13" s="34">
        <f>'Fixed data'!$G$6*Q29/1000000</f>
        <v>-0.24940998417456792</v>
      </c>
      <c r="R13" s="34">
        <f>'Fixed data'!$G$6*R29/1000000</f>
        <v>-0.24940998417456792</v>
      </c>
      <c r="S13" s="34">
        <f>'Fixed data'!$G$6*S29/1000000</f>
        <v>-0.24940998417456792</v>
      </c>
      <c r="T13" s="34">
        <f>'Fixed data'!$G$6*T29/1000000</f>
        <v>-0.24940998417456792</v>
      </c>
      <c r="U13" s="34">
        <f>'Fixed data'!$G$6*U29/1000000</f>
        <v>-0.24940998417456792</v>
      </c>
      <c r="V13" s="34">
        <f>'Fixed data'!$G$6*V29/1000000</f>
        <v>-0.24940998417456792</v>
      </c>
      <c r="W13" s="34">
        <f>'Fixed data'!$G$6*W29/1000000</f>
        <v>-0.24940998417456792</v>
      </c>
      <c r="X13" s="34">
        <f>'Fixed data'!$G$6*X29/1000000</f>
        <v>-0.24940998417456792</v>
      </c>
      <c r="Y13" s="34">
        <f>'Fixed data'!$G$6*Y29/1000000</f>
        <v>-0.24940998417456792</v>
      </c>
      <c r="Z13" s="34">
        <f>'Fixed data'!$G$6*Z29/1000000</f>
        <v>-0.24940998417456792</v>
      </c>
      <c r="AA13" s="34">
        <f>'Fixed data'!$G$6*AA29/1000000</f>
        <v>-0.24940998417456792</v>
      </c>
      <c r="AB13" s="34">
        <f>'Fixed data'!$G$6*AB29/1000000</f>
        <v>-0.24940998417456792</v>
      </c>
      <c r="AC13" s="34">
        <f>'Fixed data'!$G$6*AC29/1000000</f>
        <v>-0.24940998417456792</v>
      </c>
      <c r="AD13" s="34">
        <f>'Fixed data'!$G$6*AD29/1000000</f>
        <v>-0.24940998417456792</v>
      </c>
      <c r="AE13" s="34">
        <f>'Fixed data'!$G$6*AE29/1000000</f>
        <v>-0.24940998417456792</v>
      </c>
      <c r="AF13" s="34">
        <f>'Fixed data'!$G$6*AF29/1000000</f>
        <v>-0.24940998417456792</v>
      </c>
      <c r="AG13" s="34">
        <f>'Fixed data'!$G$6*AG29/1000000</f>
        <v>-0.24940998417456792</v>
      </c>
      <c r="AH13" s="34">
        <f>'Fixed data'!$G$6*AH29/1000000</f>
        <v>-0.24940998417456792</v>
      </c>
      <c r="AI13" s="34">
        <f>'Fixed data'!$G$6*AI29/1000000</f>
        <v>-0.24940998417456792</v>
      </c>
      <c r="AJ13" s="34">
        <f>'Fixed data'!$G$6*AJ29/1000000</f>
        <v>-0.24940998417456792</v>
      </c>
      <c r="AK13" s="34">
        <f>'Fixed data'!$G$6*AK29/1000000</f>
        <v>-0.24940998417456792</v>
      </c>
      <c r="AL13" s="34">
        <f>'Fixed data'!$G$6*AL29/1000000</f>
        <v>-0.24940998417456792</v>
      </c>
      <c r="AM13" s="34">
        <f>'Fixed data'!$G$6*AM29/1000000</f>
        <v>-0.24940998417456792</v>
      </c>
      <c r="AN13" s="34">
        <f>'Fixed data'!$G$6*AN29/1000000</f>
        <v>-0.24940998417456792</v>
      </c>
      <c r="AO13" s="34">
        <f>'Fixed data'!$G$6*AO29/1000000</f>
        <v>-0.24940998417456792</v>
      </c>
      <c r="AP13" s="34">
        <f>'Fixed data'!$G$6*AP29/1000000</f>
        <v>-0.24940998417456792</v>
      </c>
      <c r="AQ13" s="34">
        <f>'Fixed data'!$G$6*AQ29/1000000</f>
        <v>-0.24940998417456792</v>
      </c>
      <c r="AR13" s="34">
        <f>'Fixed data'!$G$6*AR29/1000000</f>
        <v>-0.24940998417456792</v>
      </c>
      <c r="AS13" s="34">
        <f>'Fixed data'!$G$6*AS29/1000000</f>
        <v>-0.24940998417456792</v>
      </c>
      <c r="AT13" s="34">
        <f>'Fixed data'!$G$6*AT29/1000000</f>
        <v>-0.24940998417456792</v>
      </c>
      <c r="AU13" s="34">
        <f>'Fixed data'!$G$6*AU29/1000000</f>
        <v>-0.24940998417456792</v>
      </c>
      <c r="AV13" s="34">
        <f>'Fixed data'!$G$6*AV29/1000000</f>
        <v>-0.24940998417456792</v>
      </c>
      <c r="AW13" s="34">
        <f>'Fixed data'!$G$6*AW29/1000000</f>
        <v>-0.24940998417456792</v>
      </c>
      <c r="AX13" s="34">
        <f>'Fixed data'!$G$6*AX29/1000000</f>
        <v>0</v>
      </c>
      <c r="AY13" s="34">
        <f>'Fixed data'!$G$6*AY29/1000000</f>
        <v>0</v>
      </c>
      <c r="AZ13" s="34">
        <f>'Fixed data'!$G$6*AZ29/1000000</f>
        <v>0</v>
      </c>
      <c r="BA13" s="34">
        <f>'Fixed data'!$G$6*BA29/1000000</f>
        <v>0</v>
      </c>
      <c r="BB13" s="34">
        <f>'Fixed data'!$G$6*BB29/1000000</f>
        <v>0</v>
      </c>
      <c r="BC13" s="34">
        <f>'Fixed data'!$G$6*BC29/1000000</f>
        <v>0</v>
      </c>
      <c r="BD13" s="34">
        <f>'Fixed data'!$G$6*BD29/1000000</f>
        <v>0</v>
      </c>
    </row>
    <row r="14" spans="1:56" ht="15" customHeight="1">
      <c r="A14" s="202"/>
      <c r="B14" s="9" t="s">
        <v>200</v>
      </c>
      <c r="D14" s="4" t="s">
        <v>39</v>
      </c>
      <c r="E14" s="34">
        <f>E30*'Fixed data'!H$5/1000000</f>
        <v>-1.8916010806416587E-2</v>
      </c>
      <c r="F14" s="34">
        <f>F30*'Fixed data'!I$5/1000000</f>
        <v>-1.9294692819217918E-2</v>
      </c>
      <c r="G14" s="34">
        <f>G30*'Fixed data'!J$5/1000000</f>
        <v>-1.9908582068016642E-2</v>
      </c>
      <c r="H14" s="34">
        <f>H30*'Fixed data'!K$5/1000000</f>
        <v>-2.052656066940305E-2</v>
      </c>
      <c r="I14" s="34">
        <f>I30*'Fixed data'!L$5/1000000</f>
        <v>-2.116612455725626E-2</v>
      </c>
      <c r="J14" s="34">
        <f>J30*'Fixed data'!M$5/1000000</f>
        <v>-3.654626619949003E-2</v>
      </c>
      <c r="K14" s="34">
        <f>K30*'Fixed data'!N$5/1000000</f>
        <v>-5.0843895864646722E-2</v>
      </c>
      <c r="L14" s="34">
        <f>L30*'Fixed data'!O$5/1000000</f>
        <v>-6.4059013552726335E-2</v>
      </c>
      <c r="M14" s="34">
        <f>M30*'Fixed data'!P$5/1000000</f>
        <v>-7.619161926372886E-2</v>
      </c>
      <c r="N14" s="34">
        <f>N30*'Fixed data'!Q$5/1000000</f>
        <v>-8.7241712997654305E-2</v>
      </c>
      <c r="O14" s="34">
        <f>O30*'Fixed data'!R$5/1000000</f>
        <v>-9.7209294754502684E-2</v>
      </c>
      <c r="P14" s="34">
        <f>P30*'Fixed data'!S$5/1000000</f>
        <v>-0.10609436453427398</v>
      </c>
      <c r="Q14" s="34">
        <f>Q30*'Fixed data'!T$5/1000000</f>
        <v>-0.11389692233696817</v>
      </c>
      <c r="R14" s="34">
        <f>R30*'Fixed data'!U$5/1000000</f>
        <v>-0.12061696816258531</v>
      </c>
      <c r="S14" s="34">
        <f>S30*'Fixed data'!V$5/1000000</f>
        <v>-0.12625450201112534</v>
      </c>
      <c r="T14" s="34">
        <f>T30*'Fixed data'!W$5/1000000</f>
        <v>-0.12864948317738772</v>
      </c>
      <c r="U14" s="34">
        <f>U30*'Fixed data'!X$5/1000000</f>
        <v>-0.13266890055432504</v>
      </c>
      <c r="V14" s="34">
        <f>V30*'Fixed data'!Y$5/1000000</f>
        <v>-0.1355590207867706</v>
      </c>
      <c r="W14" s="34">
        <f>W30*'Fixed data'!Z$5/1000000</f>
        <v>-0.1373198438747244</v>
      </c>
      <c r="X14" s="34">
        <f>X30*'Fixed data'!AA$5/1000000</f>
        <v>-0.13795136981818651</v>
      </c>
      <c r="Y14" s="34">
        <f>Y30*'Fixed data'!AB$5/1000000</f>
        <v>-0.13745359861715686</v>
      </c>
      <c r="Z14" s="34">
        <f>Z30*'Fixed data'!AC$5/1000000</f>
        <v>-0.13472224953771972</v>
      </c>
      <c r="AA14" s="34">
        <f>AA30*'Fixed data'!AD$5/1000000</f>
        <v>-0.13204654812945602</v>
      </c>
      <c r="AB14" s="34">
        <f>AB30*'Fixed data'!AE$5/1000000</f>
        <v>-0.12824154957670053</v>
      </c>
      <c r="AC14" s="34">
        <f>AC30*'Fixed data'!AF$5/1000000</f>
        <v>-0.12330725387945331</v>
      </c>
      <c r="AD14" s="34">
        <f>AD30*'Fixed data'!AG$5/1000000</f>
        <v>-0.11724366103771441</v>
      </c>
      <c r="AE14" s="34">
        <f>AE30*'Fixed data'!AH$5/1000000</f>
        <v>-0.11005077105148373</v>
      </c>
      <c r="AF14" s="34">
        <f>AF30*'Fixed data'!AI$5/1000000</f>
        <v>-0.1017285839207613</v>
      </c>
      <c r="AG14" s="34">
        <f>AG30*'Fixed data'!AJ$5/1000000</f>
        <v>-9.2277099645547117E-2</v>
      </c>
      <c r="AH14" s="34">
        <f>AH30*'Fixed data'!AK$5/1000000</f>
        <v>-8.1696318225841211E-2</v>
      </c>
      <c r="AI14" s="34">
        <f>AI30*'Fixed data'!AL$5/1000000</f>
        <v>-6.9607935663472523E-2</v>
      </c>
      <c r="AJ14" s="34">
        <f>AJ30*'Fixed data'!AM$5/1000000</f>
        <v>-5.6849224036532572E-2</v>
      </c>
      <c r="AK14" s="34">
        <f>AK30*'Fixed data'!AN$5/1000000</f>
        <v>-4.2961215265100855E-2</v>
      </c>
      <c r="AL14" s="34">
        <f>AL30*'Fixed data'!AO$5/1000000</f>
        <v>-2.7943909349177426E-2</v>
      </c>
      <c r="AM14" s="34">
        <f>AM30*'Fixed data'!AP$5/1000000</f>
        <v>-1.1797306288761958E-2</v>
      </c>
      <c r="AN14" s="34">
        <f>AN30*'Fixed data'!AQ$5/1000000</f>
        <v>-1.2242487658149202E-2</v>
      </c>
      <c r="AO14" s="34">
        <f>AO30*'Fixed data'!AR$5/1000000</f>
        <v>-1.2632021356363038E-2</v>
      </c>
      <c r="AP14" s="34">
        <f>AP30*'Fixed data'!AS$5/1000000</f>
        <v>-1.3021555054576877E-2</v>
      </c>
      <c r="AQ14" s="34">
        <f>AQ30*'Fixed data'!AT$5/1000000</f>
        <v>-1.3411088752790717E-2</v>
      </c>
      <c r="AR14" s="34">
        <f>AR30*'Fixed data'!AU$5/1000000</f>
        <v>-1.3800622451004553E-2</v>
      </c>
      <c r="AS14" s="34">
        <f>AS30*'Fixed data'!AV$5/1000000</f>
        <v>-1.4245803820391799E-2</v>
      </c>
      <c r="AT14" s="34">
        <f>AT30*'Fixed data'!AW$5/1000000</f>
        <v>-1.457968984743223E-2</v>
      </c>
      <c r="AU14" s="34">
        <f>AU30*'Fixed data'!AX$5/1000000</f>
        <v>-1.4969223545646072E-2</v>
      </c>
      <c r="AV14" s="34">
        <f>AV30*'Fixed data'!AY$5/1000000</f>
        <v>-1.5358757243859909E-2</v>
      </c>
      <c r="AW14" s="34">
        <f>AW30*'Fixed data'!AZ$5/1000000</f>
        <v>-1.569264327090034E-2</v>
      </c>
      <c r="AX14" s="34">
        <f>AX30*'Fixed data'!BA$5/1000000</f>
        <v>0</v>
      </c>
      <c r="AY14" s="34">
        <f>AY30*'Fixed data'!BB$5/1000000</f>
        <v>0</v>
      </c>
      <c r="AZ14" s="34">
        <f>AZ30*'Fixed data'!BC$5/1000000</f>
        <v>0</v>
      </c>
      <c r="BA14" s="34">
        <f>BA30*'Fixed data'!BD$5/1000000</f>
        <v>0</v>
      </c>
      <c r="BB14" s="34">
        <f>BB30*'Fixed data'!BE$5/1000000</f>
        <v>0</v>
      </c>
      <c r="BC14" s="34">
        <f>BC30*'Fixed data'!BF$5/1000000</f>
        <v>0</v>
      </c>
      <c r="BD14" s="34">
        <f>BD30*'Fixed data'!BG$5/1000000</f>
        <v>0</v>
      </c>
    </row>
    <row r="15" spans="1:56" ht="15" customHeight="1">
      <c r="A15" s="202"/>
      <c r="B15" s="9" t="s">
        <v>296</v>
      </c>
      <c r="C15" s="11"/>
      <c r="D15" s="11" t="s">
        <v>39</v>
      </c>
      <c r="E15" s="81">
        <f>'Fixed data'!$G$7*E$31/1000000</f>
        <v>0</v>
      </c>
      <c r="F15" s="81">
        <f>'Fixed data'!$G$7*F$31/1000000</f>
        <v>0</v>
      </c>
      <c r="G15" s="81">
        <f>'Fixed data'!$G$7*G$31/1000000</f>
        <v>0</v>
      </c>
      <c r="H15" s="81">
        <f>'Fixed data'!$G$7*H$31/1000000</f>
        <v>0</v>
      </c>
      <c r="I15" s="81">
        <f>'Fixed data'!$G$7*I$31/1000000</f>
        <v>0</v>
      </c>
      <c r="J15" s="81">
        <f>'Fixed data'!$G$7*J$31/1000000</f>
        <v>0</v>
      </c>
      <c r="K15" s="81">
        <f>'Fixed data'!$G$7*K$31/1000000</f>
        <v>0</v>
      </c>
      <c r="L15" s="81">
        <f>'Fixed data'!$G$7*L$31/1000000</f>
        <v>0</v>
      </c>
      <c r="M15" s="81">
        <f>'Fixed data'!$G$7*M$31/1000000</f>
        <v>0</v>
      </c>
      <c r="N15" s="81">
        <f>'Fixed data'!$G$7*N$31/1000000</f>
        <v>0</v>
      </c>
      <c r="O15" s="81">
        <f>'Fixed data'!$G$7*O$31/1000000</f>
        <v>0</v>
      </c>
      <c r="P15" s="81">
        <f>'Fixed data'!$G$7*P$31/1000000</f>
        <v>0</v>
      </c>
      <c r="Q15" s="81">
        <f>'Fixed data'!$G$7*Q$31/1000000</f>
        <v>0</v>
      </c>
      <c r="R15" s="81">
        <f>'Fixed data'!$G$7*R$31/1000000</f>
        <v>0</v>
      </c>
      <c r="S15" s="81">
        <f>'Fixed data'!$G$7*S$31/1000000</f>
        <v>0</v>
      </c>
      <c r="T15" s="81">
        <f>'Fixed data'!$G$7*T$31/1000000</f>
        <v>0</v>
      </c>
      <c r="U15" s="81">
        <f>'Fixed data'!$G$7*U$31/1000000</f>
        <v>0</v>
      </c>
      <c r="V15" s="81">
        <f>'Fixed data'!$G$7*V$31/1000000</f>
        <v>0</v>
      </c>
      <c r="W15" s="81">
        <f>'Fixed data'!$G$7*W$31/1000000</f>
        <v>0</v>
      </c>
      <c r="X15" s="81">
        <f>'Fixed data'!$G$7*X$31/1000000</f>
        <v>0</v>
      </c>
      <c r="Y15" s="81">
        <f>'Fixed data'!$G$7*Y$31/1000000</f>
        <v>0</v>
      </c>
      <c r="Z15" s="81">
        <f>'Fixed data'!$G$7*Z$31/1000000</f>
        <v>0</v>
      </c>
      <c r="AA15" s="81">
        <f>'Fixed data'!$G$7*AA$31/1000000</f>
        <v>0</v>
      </c>
      <c r="AB15" s="81">
        <f>'Fixed data'!$G$7*AB$31/1000000</f>
        <v>0</v>
      </c>
      <c r="AC15" s="81">
        <f>'Fixed data'!$G$7*AC$31/1000000</f>
        <v>0</v>
      </c>
      <c r="AD15" s="81">
        <f>'Fixed data'!$G$7*AD$31/1000000</f>
        <v>0</v>
      </c>
      <c r="AE15" s="81">
        <f>'Fixed data'!$G$7*AE$31/1000000</f>
        <v>0</v>
      </c>
      <c r="AF15" s="81">
        <f>'Fixed data'!$G$7*AF$31/1000000</f>
        <v>0</v>
      </c>
      <c r="AG15" s="81">
        <f>'Fixed data'!$G$7*AG$31/1000000</f>
        <v>0</v>
      </c>
      <c r="AH15" s="81">
        <f>'Fixed data'!$G$7*AH$31/1000000</f>
        <v>0</v>
      </c>
      <c r="AI15" s="81">
        <f>'Fixed data'!$G$7*AI$31/1000000</f>
        <v>0</v>
      </c>
      <c r="AJ15" s="81">
        <f>'Fixed data'!$G$7*AJ$31/1000000</f>
        <v>0</v>
      </c>
      <c r="AK15" s="81">
        <f>'Fixed data'!$G$7*AK$31/1000000</f>
        <v>0</v>
      </c>
      <c r="AL15" s="81">
        <f>'Fixed data'!$G$7*AL$31/1000000</f>
        <v>0</v>
      </c>
      <c r="AM15" s="81">
        <f>'Fixed data'!$G$7*AM$31/1000000</f>
        <v>0</v>
      </c>
      <c r="AN15" s="81">
        <f>'Fixed data'!$G$7*AN$31/1000000</f>
        <v>0</v>
      </c>
      <c r="AO15" s="81">
        <f>'Fixed data'!$G$7*AO$31/1000000</f>
        <v>0</v>
      </c>
      <c r="AP15" s="81">
        <f>'Fixed data'!$G$7*AP$31/1000000</f>
        <v>0</v>
      </c>
      <c r="AQ15" s="81">
        <f>'Fixed data'!$G$7*AQ$31/1000000</f>
        <v>0</v>
      </c>
      <c r="AR15" s="81">
        <f>'Fixed data'!$G$7*AR$31/1000000</f>
        <v>0</v>
      </c>
      <c r="AS15" s="81">
        <f>'Fixed data'!$G$7*AS$31/1000000</f>
        <v>0</v>
      </c>
      <c r="AT15" s="81">
        <f>'Fixed data'!$G$7*AT$31/1000000</f>
        <v>0</v>
      </c>
      <c r="AU15" s="81">
        <f>'Fixed data'!$G$7*AU$31/1000000</f>
        <v>0</v>
      </c>
      <c r="AV15" s="81">
        <f>'Fixed data'!$G$7*AV$31/1000000</f>
        <v>0</v>
      </c>
      <c r="AW15" s="81">
        <f>'Fixed data'!$G$7*AW$31/1000000</f>
        <v>0</v>
      </c>
      <c r="AX15" s="81">
        <f>'Fixed data'!$G$7*AX$31/1000000</f>
        <v>0</v>
      </c>
      <c r="AY15" s="81">
        <f>'Fixed data'!$G$7*AY$31/1000000</f>
        <v>0</v>
      </c>
      <c r="AZ15" s="81">
        <f>'Fixed data'!$G$7*AZ$31/1000000</f>
        <v>0</v>
      </c>
      <c r="BA15" s="81">
        <f>'Fixed data'!$G$7*BA$31/1000000</f>
        <v>0</v>
      </c>
      <c r="BB15" s="81">
        <f>'Fixed data'!$G$7*BB$31/1000000</f>
        <v>0</v>
      </c>
      <c r="BC15" s="81">
        <f>'Fixed data'!$G$7*BC$31/1000000</f>
        <v>0</v>
      </c>
      <c r="BD15" s="81">
        <f>'Fixed data'!$G$7*BD$31/1000000</f>
        <v>0</v>
      </c>
    </row>
    <row r="16" spans="1:56" ht="15" customHeight="1">
      <c r="A16" s="202"/>
      <c r="B16" s="9" t="s">
        <v>297</v>
      </c>
      <c r="C16" s="9"/>
      <c r="D16" s="9" t="s">
        <v>39</v>
      </c>
      <c r="E16" s="81">
        <f>'Fixed data'!$G$8*E32/1000000</f>
        <v>0</v>
      </c>
      <c r="F16" s="81">
        <f>'Fixed data'!$G$8*F32/1000000</f>
        <v>0</v>
      </c>
      <c r="G16" s="81">
        <f>'Fixed data'!$G$8*G32/1000000</f>
        <v>0</v>
      </c>
      <c r="H16" s="81">
        <f>'Fixed data'!$G$8*H32/1000000</f>
        <v>0</v>
      </c>
      <c r="I16" s="81">
        <f>'Fixed data'!$G$8*I32/1000000</f>
        <v>0</v>
      </c>
      <c r="J16" s="81">
        <f>'Fixed data'!$G$8*J32/1000000</f>
        <v>0</v>
      </c>
      <c r="K16" s="81">
        <f>'Fixed data'!$G$8*K32/1000000</f>
        <v>0</v>
      </c>
      <c r="L16" s="81">
        <f>'Fixed data'!$G$8*L32/1000000</f>
        <v>0</v>
      </c>
      <c r="M16" s="81">
        <f>'Fixed data'!$G$8*M32/1000000</f>
        <v>0</v>
      </c>
      <c r="N16" s="81">
        <f>'Fixed data'!$G$8*N32/1000000</f>
        <v>0</v>
      </c>
      <c r="O16" s="81">
        <f>'Fixed data'!$G$8*O32/1000000</f>
        <v>0</v>
      </c>
      <c r="P16" s="81">
        <f>'Fixed data'!$G$8*P32/1000000</f>
        <v>0</v>
      </c>
      <c r="Q16" s="81">
        <f>'Fixed data'!$G$8*Q32/1000000</f>
        <v>0</v>
      </c>
      <c r="R16" s="81">
        <f>'Fixed data'!$G$8*R32/1000000</f>
        <v>0</v>
      </c>
      <c r="S16" s="81">
        <f>'Fixed data'!$G$8*S32/1000000</f>
        <v>0</v>
      </c>
      <c r="T16" s="81">
        <f>'Fixed data'!$G$8*T32/1000000</f>
        <v>0</v>
      </c>
      <c r="U16" s="81">
        <f>'Fixed data'!$G$8*U32/1000000</f>
        <v>0</v>
      </c>
      <c r="V16" s="81">
        <f>'Fixed data'!$G$8*V32/1000000</f>
        <v>0</v>
      </c>
      <c r="W16" s="81">
        <f>'Fixed data'!$G$8*W32/1000000</f>
        <v>0</v>
      </c>
      <c r="X16" s="81">
        <f>'Fixed data'!$G$8*X32/1000000</f>
        <v>0</v>
      </c>
      <c r="Y16" s="81">
        <f>'Fixed data'!$G$8*Y32/1000000</f>
        <v>0</v>
      </c>
      <c r="Z16" s="81">
        <f>'Fixed data'!$G$8*Z32/1000000</f>
        <v>0</v>
      </c>
      <c r="AA16" s="81">
        <f>'Fixed data'!$G$8*AA32/1000000</f>
        <v>0</v>
      </c>
      <c r="AB16" s="81">
        <f>'Fixed data'!$G$8*AB32/1000000</f>
        <v>0</v>
      </c>
      <c r="AC16" s="81">
        <f>'Fixed data'!$G$8*AC32/1000000</f>
        <v>0</v>
      </c>
      <c r="AD16" s="81">
        <f>'Fixed data'!$G$8*AD32/1000000</f>
        <v>0</v>
      </c>
      <c r="AE16" s="81">
        <f>'Fixed data'!$G$8*AE32/1000000</f>
        <v>0</v>
      </c>
      <c r="AF16" s="81">
        <f>'Fixed data'!$G$8*AF32/1000000</f>
        <v>0</v>
      </c>
      <c r="AG16" s="81">
        <f>'Fixed data'!$G$8*AG32/1000000</f>
        <v>0</v>
      </c>
      <c r="AH16" s="81">
        <f>'Fixed data'!$G$8*AH32/1000000</f>
        <v>0</v>
      </c>
      <c r="AI16" s="81">
        <f>'Fixed data'!$G$8*AI32/1000000</f>
        <v>0</v>
      </c>
      <c r="AJ16" s="81">
        <f>'Fixed data'!$G$8*AJ32/1000000</f>
        <v>0</v>
      </c>
      <c r="AK16" s="81">
        <f>'Fixed data'!$G$8*AK32/1000000</f>
        <v>0</v>
      </c>
      <c r="AL16" s="81">
        <f>'Fixed data'!$G$8*AL32/1000000</f>
        <v>0</v>
      </c>
      <c r="AM16" s="81">
        <f>'Fixed data'!$G$8*AM32/1000000</f>
        <v>0</v>
      </c>
      <c r="AN16" s="81">
        <f>'Fixed data'!$G$8*AN32/1000000</f>
        <v>0</v>
      </c>
      <c r="AO16" s="81">
        <f>'Fixed data'!$G$8*AO32/1000000</f>
        <v>0</v>
      </c>
      <c r="AP16" s="81">
        <f>'Fixed data'!$G$8*AP32/1000000</f>
        <v>0</v>
      </c>
      <c r="AQ16" s="81">
        <f>'Fixed data'!$G$8*AQ32/1000000</f>
        <v>0</v>
      </c>
      <c r="AR16" s="81">
        <f>'Fixed data'!$G$8*AR32/1000000</f>
        <v>0</v>
      </c>
      <c r="AS16" s="81">
        <f>'Fixed data'!$G$8*AS32/1000000</f>
        <v>0</v>
      </c>
      <c r="AT16" s="81">
        <f>'Fixed data'!$G$8*AT32/1000000</f>
        <v>0</v>
      </c>
      <c r="AU16" s="81">
        <f>'Fixed data'!$G$8*AU32/1000000</f>
        <v>0</v>
      </c>
      <c r="AV16" s="81">
        <f>'Fixed data'!$G$8*AV32/1000000</f>
        <v>0</v>
      </c>
      <c r="AW16" s="81">
        <f>'Fixed data'!$G$8*AW32/1000000</f>
        <v>0</v>
      </c>
      <c r="AX16" s="81">
        <f>'Fixed data'!$G$8*AX32/1000000</f>
        <v>0</v>
      </c>
      <c r="AY16" s="81">
        <f>'Fixed data'!$G$8*AY32/1000000</f>
        <v>0</v>
      </c>
      <c r="AZ16" s="81">
        <f>'Fixed data'!$G$8*AZ32/1000000</f>
        <v>0</v>
      </c>
      <c r="BA16" s="81">
        <f>'Fixed data'!$G$8*BA32/1000000</f>
        <v>0</v>
      </c>
      <c r="BB16" s="81">
        <f>'Fixed data'!$G$8*BB32/1000000</f>
        <v>0</v>
      </c>
      <c r="BC16" s="81">
        <f>'Fixed data'!$G$8*BC32/1000000</f>
        <v>0</v>
      </c>
      <c r="BD16" s="81">
        <f>'Fixed data'!$G$8*BD32/1000000</f>
        <v>0</v>
      </c>
    </row>
    <row r="17" spans="1:56" ht="15" customHeight="1">
      <c r="A17" s="202"/>
      <c r="B17" s="4" t="s">
        <v>201</v>
      </c>
      <c r="D17" s="9" t="s">
        <v>39</v>
      </c>
      <c r="E17" s="34">
        <f>E33*'Fixed data'!H$5/1000000</f>
        <v>0</v>
      </c>
      <c r="F17" s="34">
        <f>F33*'Fixed data'!I$5/1000000</f>
        <v>0</v>
      </c>
      <c r="G17" s="34">
        <f>G33*'Fixed data'!J$5/1000000</f>
        <v>0</v>
      </c>
      <c r="H17" s="34">
        <f>H33*'Fixed data'!K$5/1000000</f>
        <v>0</v>
      </c>
      <c r="I17" s="34">
        <f>I33*'Fixed data'!L$5/1000000</f>
        <v>0</v>
      </c>
      <c r="J17" s="34">
        <f>J33*'Fixed data'!M$5/1000000</f>
        <v>0</v>
      </c>
      <c r="K17" s="34">
        <f>K33*'Fixed data'!N$5/1000000</f>
        <v>0</v>
      </c>
      <c r="L17" s="34">
        <f>L33*'Fixed data'!O$5/1000000</f>
        <v>0</v>
      </c>
      <c r="M17" s="34">
        <f>M33*'Fixed data'!P$5/1000000</f>
        <v>0</v>
      </c>
      <c r="N17" s="34">
        <f>N33*'Fixed data'!Q$5/1000000</f>
        <v>0</v>
      </c>
      <c r="O17" s="34">
        <f>O33*'Fixed data'!R$5/1000000</f>
        <v>0</v>
      </c>
      <c r="P17" s="34">
        <f>P33*'Fixed data'!S$5/1000000</f>
        <v>0</v>
      </c>
      <c r="Q17" s="34">
        <f>Q33*'Fixed data'!T$5/1000000</f>
        <v>0</v>
      </c>
      <c r="R17" s="34">
        <f>R33*'Fixed data'!U$5/1000000</f>
        <v>0</v>
      </c>
      <c r="S17" s="34">
        <f>S33*'Fixed data'!V$5/1000000</f>
        <v>0</v>
      </c>
      <c r="T17" s="34">
        <f>T33*'Fixed data'!W$5/1000000</f>
        <v>0</v>
      </c>
      <c r="U17" s="34">
        <f>U33*'Fixed data'!X$5/1000000</f>
        <v>0</v>
      </c>
      <c r="V17" s="34">
        <f>V33*'Fixed data'!Y$5/1000000</f>
        <v>0</v>
      </c>
      <c r="W17" s="34">
        <f>W33*'Fixed data'!Z$5/1000000</f>
        <v>0</v>
      </c>
      <c r="X17" s="34">
        <f>X33*'Fixed data'!AA$5/1000000</f>
        <v>0</v>
      </c>
      <c r="Y17" s="34">
        <f>Y33*'Fixed data'!AB$5/1000000</f>
        <v>0</v>
      </c>
      <c r="Z17" s="34">
        <f>Z33*'Fixed data'!AC$5/1000000</f>
        <v>0</v>
      </c>
      <c r="AA17" s="34">
        <f>AA33*'Fixed data'!AD$5/1000000</f>
        <v>0</v>
      </c>
      <c r="AB17" s="34">
        <f>AB33*'Fixed data'!AE$5/1000000</f>
        <v>0</v>
      </c>
      <c r="AC17" s="34">
        <f>AC33*'Fixed data'!AF$5/1000000</f>
        <v>0</v>
      </c>
      <c r="AD17" s="34">
        <f>AD33*'Fixed data'!AG$5/1000000</f>
        <v>0</v>
      </c>
      <c r="AE17" s="34">
        <f>AE33*'Fixed data'!AH$5/1000000</f>
        <v>0</v>
      </c>
      <c r="AF17" s="34">
        <f>AF33*'Fixed data'!AI$5/1000000</f>
        <v>0</v>
      </c>
      <c r="AG17" s="34">
        <f>AG33*'Fixed data'!AJ$5/1000000</f>
        <v>0</v>
      </c>
      <c r="AH17" s="34">
        <f>AH33*'Fixed data'!AK$5/1000000</f>
        <v>0</v>
      </c>
      <c r="AI17" s="34">
        <f>AI33*'Fixed data'!AL$5/1000000</f>
        <v>0</v>
      </c>
      <c r="AJ17" s="34">
        <f>AJ33*'Fixed data'!AM$5/1000000</f>
        <v>0</v>
      </c>
      <c r="AK17" s="34">
        <f>AK33*'Fixed data'!AN$5/1000000</f>
        <v>0</v>
      </c>
      <c r="AL17" s="34">
        <f>AL33*'Fixed data'!AO$5/1000000</f>
        <v>0</v>
      </c>
      <c r="AM17" s="34">
        <f>AM33*'Fixed data'!AP$5/1000000</f>
        <v>0</v>
      </c>
      <c r="AN17" s="34">
        <f>AN33*'Fixed data'!AQ$5/1000000</f>
        <v>0</v>
      </c>
      <c r="AO17" s="34">
        <f>AO33*'Fixed data'!AR$5/1000000</f>
        <v>0</v>
      </c>
      <c r="AP17" s="34">
        <f>AP33*'Fixed data'!AS$5/1000000</f>
        <v>0</v>
      </c>
      <c r="AQ17" s="34">
        <f>AQ33*'Fixed data'!AT$5/1000000</f>
        <v>0</v>
      </c>
      <c r="AR17" s="34">
        <f>AR33*'Fixed data'!AU$5/1000000</f>
        <v>0</v>
      </c>
      <c r="AS17" s="34">
        <f>AS33*'Fixed data'!AV$5/1000000</f>
        <v>0</v>
      </c>
      <c r="AT17" s="34">
        <f>AT33*'Fixed data'!AW$5/1000000</f>
        <v>0</v>
      </c>
      <c r="AU17" s="34">
        <f>AU33*'Fixed data'!AX$5/1000000</f>
        <v>0</v>
      </c>
      <c r="AV17" s="34">
        <f>AV33*'Fixed data'!AY$5/1000000</f>
        <v>0</v>
      </c>
      <c r="AW17" s="34">
        <f>AW33*'Fixed data'!AZ$5/1000000</f>
        <v>0</v>
      </c>
      <c r="AX17" s="34">
        <f>AX33*'Fixed data'!BA$5/1000000</f>
        <v>0</v>
      </c>
      <c r="AY17" s="34">
        <f>AY33*'Fixed data'!BB$5/1000000</f>
        <v>0</v>
      </c>
      <c r="AZ17" s="34">
        <f>AZ33*'Fixed data'!BC$5/1000000</f>
        <v>0</v>
      </c>
      <c r="BA17" s="34">
        <f>BA33*'Fixed data'!BD$5/1000000</f>
        <v>0</v>
      </c>
      <c r="BB17" s="34">
        <f>BB33*'Fixed data'!BE$5/1000000</f>
        <v>0</v>
      </c>
      <c r="BC17" s="34">
        <f>BC33*'Fixed data'!BF$5/1000000</f>
        <v>0</v>
      </c>
      <c r="BD17" s="34">
        <f>BD33*'Fixed data'!BG$5/1000000</f>
        <v>0</v>
      </c>
    </row>
    <row r="18" spans="1:56" ht="15" customHeight="1">
      <c r="A18" s="202"/>
      <c r="B18" s="9" t="s">
        <v>68</v>
      </c>
      <c r="C18" s="9"/>
      <c r="D18" s="4" t="s">
        <v>39</v>
      </c>
      <c r="E18" s="34">
        <f>E34*'Fixed data'!$G$9</f>
        <v>0</v>
      </c>
      <c r="F18" s="34">
        <f>F34*'Fixed data'!$G$9</f>
        <v>0</v>
      </c>
      <c r="G18" s="34">
        <f>G34*'Fixed data'!$G$9</f>
        <v>0</v>
      </c>
      <c r="H18" s="34">
        <f>H34*'Fixed data'!$G$9</f>
        <v>0</v>
      </c>
      <c r="I18" s="34">
        <f>I34*'Fixed data'!$G$9</f>
        <v>0</v>
      </c>
      <c r="J18" s="34">
        <f>J34*'Fixed data'!$G$9</f>
        <v>0</v>
      </c>
      <c r="K18" s="34">
        <f>K34*'Fixed data'!$G$9</f>
        <v>0</v>
      </c>
      <c r="L18" s="34">
        <f>L34*'Fixed data'!$G$9</f>
        <v>0</v>
      </c>
      <c r="M18" s="34">
        <f>M34*'Fixed data'!$G$9</f>
        <v>0</v>
      </c>
      <c r="N18" s="34">
        <f>N34*'Fixed data'!$G$9</f>
        <v>0</v>
      </c>
      <c r="O18" s="34">
        <f>O34*'Fixed data'!$G$9</f>
        <v>0</v>
      </c>
      <c r="P18" s="34">
        <f>P34*'Fixed data'!$G$9</f>
        <v>0</v>
      </c>
      <c r="Q18" s="34">
        <f>Q34*'Fixed data'!$G$9</f>
        <v>0</v>
      </c>
      <c r="R18" s="34">
        <f>R34*'Fixed data'!$G$9</f>
        <v>0</v>
      </c>
      <c r="S18" s="34">
        <f>S34*'Fixed data'!$G$9</f>
        <v>0</v>
      </c>
      <c r="T18" s="34">
        <f>T34*'Fixed data'!$G$9</f>
        <v>0</v>
      </c>
      <c r="U18" s="34">
        <f>U34*'Fixed data'!$G$9</f>
        <v>0</v>
      </c>
      <c r="V18" s="34">
        <f>V34*'Fixed data'!$G$9</f>
        <v>0</v>
      </c>
      <c r="W18" s="34">
        <f>W34*'Fixed data'!$G$9</f>
        <v>0</v>
      </c>
      <c r="X18" s="34">
        <f>X34*'Fixed data'!$G$9</f>
        <v>0</v>
      </c>
      <c r="Y18" s="34">
        <f>Y34*'Fixed data'!$G$9</f>
        <v>0</v>
      </c>
      <c r="Z18" s="34">
        <f>Z34*'Fixed data'!$G$9</f>
        <v>0</v>
      </c>
      <c r="AA18" s="34">
        <f>AA34*'Fixed data'!$G$9</f>
        <v>0</v>
      </c>
      <c r="AB18" s="34">
        <f>AB34*'Fixed data'!$G$9</f>
        <v>0</v>
      </c>
      <c r="AC18" s="34">
        <f>AC34*'Fixed data'!$G$9</f>
        <v>0</v>
      </c>
      <c r="AD18" s="34">
        <f>AD34*'Fixed data'!$G$9</f>
        <v>0</v>
      </c>
      <c r="AE18" s="34">
        <f>AE34*'Fixed data'!$G$9</f>
        <v>0</v>
      </c>
      <c r="AF18" s="34">
        <f>AF34*'Fixed data'!$G$9</f>
        <v>0</v>
      </c>
      <c r="AG18" s="34">
        <f>AG34*'Fixed data'!$G$9</f>
        <v>0</v>
      </c>
      <c r="AH18" s="34">
        <f>AH34*'Fixed data'!$G$9</f>
        <v>0</v>
      </c>
      <c r="AI18" s="34">
        <f>AI34*'Fixed data'!$G$9</f>
        <v>0</v>
      </c>
      <c r="AJ18" s="34">
        <f>AJ34*'Fixed data'!$G$9</f>
        <v>0</v>
      </c>
      <c r="AK18" s="34">
        <f>AK34*'Fixed data'!$G$9</f>
        <v>0</v>
      </c>
      <c r="AL18" s="34">
        <f>AL34*'Fixed data'!$G$9</f>
        <v>0</v>
      </c>
      <c r="AM18" s="34">
        <f>AM34*'Fixed data'!$G$9</f>
        <v>0</v>
      </c>
      <c r="AN18" s="34">
        <f>AN34*'Fixed data'!$G$9</f>
        <v>0</v>
      </c>
      <c r="AO18" s="34">
        <f>AO34*'Fixed data'!$G$9</f>
        <v>0</v>
      </c>
      <c r="AP18" s="34">
        <f>AP34*'Fixed data'!$G$9</f>
        <v>0</v>
      </c>
      <c r="AQ18" s="34">
        <f>AQ34*'Fixed data'!$G$9</f>
        <v>0</v>
      </c>
      <c r="AR18" s="34">
        <f>AR34*'Fixed data'!$G$9</f>
        <v>0</v>
      </c>
      <c r="AS18" s="34">
        <f>AS34*'Fixed data'!$G$9</f>
        <v>0</v>
      </c>
      <c r="AT18" s="34">
        <f>AT34*'Fixed data'!$G$9</f>
        <v>0</v>
      </c>
      <c r="AU18" s="34">
        <f>AU34*'Fixed data'!$G$9</f>
        <v>0</v>
      </c>
      <c r="AV18" s="34">
        <f>AV34*'Fixed data'!$G$9</f>
        <v>0</v>
      </c>
      <c r="AW18" s="34">
        <f>AW34*'Fixed data'!$G$9</f>
        <v>0</v>
      </c>
      <c r="AX18" s="34">
        <f>AX34*'Fixed data'!$G$9</f>
        <v>0</v>
      </c>
      <c r="AY18" s="34">
        <f>AY34*'Fixed data'!$G$9</f>
        <v>0</v>
      </c>
      <c r="AZ18" s="34">
        <f>AZ34*'Fixed data'!$G$9</f>
        <v>0</v>
      </c>
      <c r="BA18" s="34">
        <f>BA34*'Fixed data'!$G$9</f>
        <v>0</v>
      </c>
      <c r="BB18" s="34">
        <f>BB34*'Fixed data'!$G$9</f>
        <v>0</v>
      </c>
      <c r="BC18" s="34">
        <f>BC34*'Fixed data'!$G$9</f>
        <v>0</v>
      </c>
      <c r="BD18" s="34">
        <f>BD34*'Fixed data'!$G$9</f>
        <v>0</v>
      </c>
    </row>
    <row r="19" spans="1:56" ht="15" customHeight="1">
      <c r="A19" s="202"/>
      <c r="B19" s="9" t="s">
        <v>69</v>
      </c>
      <c r="C19" s="9"/>
      <c r="D19" s="4" t="s">
        <v>39</v>
      </c>
      <c r="E19" s="34">
        <f>E35*'Fixed data'!$G$10</f>
        <v>0</v>
      </c>
      <c r="F19" s="34">
        <f>F35*'Fixed data'!$G$10</f>
        <v>0</v>
      </c>
      <c r="G19" s="34">
        <f>G35*'Fixed data'!$G$10</f>
        <v>0</v>
      </c>
      <c r="H19" s="34">
        <f>H35*'Fixed data'!$G$10</f>
        <v>0</v>
      </c>
      <c r="I19" s="34">
        <f>I35*'Fixed data'!$G$10</f>
        <v>0</v>
      </c>
      <c r="J19" s="34">
        <f>J35*'Fixed data'!$G$10</f>
        <v>0</v>
      </c>
      <c r="K19" s="34">
        <f>K35*'Fixed data'!$G$10</f>
        <v>0</v>
      </c>
      <c r="L19" s="34">
        <f>L35*'Fixed data'!$G$10</f>
        <v>0</v>
      </c>
      <c r="M19" s="34">
        <f>M35*'Fixed data'!$G$10</f>
        <v>0</v>
      </c>
      <c r="N19" s="34">
        <f>N35*'Fixed data'!$G$10</f>
        <v>0</v>
      </c>
      <c r="O19" s="34">
        <f>O35*'Fixed data'!$G$10</f>
        <v>0</v>
      </c>
      <c r="P19" s="34">
        <f>P35*'Fixed data'!$G$10</f>
        <v>0</v>
      </c>
      <c r="Q19" s="34">
        <f>Q35*'Fixed data'!$G$10</f>
        <v>0</v>
      </c>
      <c r="R19" s="34">
        <f>R35*'Fixed data'!$G$10</f>
        <v>0</v>
      </c>
      <c r="S19" s="34">
        <f>S35*'Fixed data'!$G$10</f>
        <v>0</v>
      </c>
      <c r="T19" s="34">
        <f>T35*'Fixed data'!$G$10</f>
        <v>0</v>
      </c>
      <c r="U19" s="34">
        <f>U35*'Fixed data'!$G$10</f>
        <v>0</v>
      </c>
      <c r="V19" s="34">
        <f>V35*'Fixed data'!$G$10</f>
        <v>0</v>
      </c>
      <c r="W19" s="34">
        <f>W35*'Fixed data'!$G$10</f>
        <v>0</v>
      </c>
      <c r="X19" s="34">
        <f>X35*'Fixed data'!$G$10</f>
        <v>0</v>
      </c>
      <c r="Y19" s="34">
        <f>Y35*'Fixed data'!$G$10</f>
        <v>0</v>
      </c>
      <c r="Z19" s="34">
        <f>Z35*'Fixed data'!$G$10</f>
        <v>0</v>
      </c>
      <c r="AA19" s="34">
        <f>AA35*'Fixed data'!$G$10</f>
        <v>0</v>
      </c>
      <c r="AB19" s="34">
        <f>AB35*'Fixed data'!$G$10</f>
        <v>0</v>
      </c>
      <c r="AC19" s="34">
        <f>AC35*'Fixed data'!$G$10</f>
        <v>0</v>
      </c>
      <c r="AD19" s="34">
        <f>AD35*'Fixed data'!$G$10</f>
        <v>0</v>
      </c>
      <c r="AE19" s="34">
        <f>AE35*'Fixed data'!$G$10</f>
        <v>0</v>
      </c>
      <c r="AF19" s="34">
        <f>AF35*'Fixed data'!$G$10</f>
        <v>0</v>
      </c>
      <c r="AG19" s="34">
        <f>AG35*'Fixed data'!$G$10</f>
        <v>0</v>
      </c>
      <c r="AH19" s="34">
        <f>AH35*'Fixed data'!$G$10</f>
        <v>0</v>
      </c>
      <c r="AI19" s="34">
        <f>AI35*'Fixed data'!$G$10</f>
        <v>0</v>
      </c>
      <c r="AJ19" s="34">
        <f>AJ35*'Fixed data'!$G$10</f>
        <v>0</v>
      </c>
      <c r="AK19" s="34">
        <f>AK35*'Fixed data'!$G$10</f>
        <v>0</v>
      </c>
      <c r="AL19" s="34">
        <f>AL35*'Fixed data'!$G$10</f>
        <v>0</v>
      </c>
      <c r="AM19" s="34">
        <f>AM35*'Fixed data'!$G$10</f>
        <v>0</v>
      </c>
      <c r="AN19" s="34">
        <f>AN35*'Fixed data'!$G$10</f>
        <v>0</v>
      </c>
      <c r="AO19" s="34">
        <f>AO35*'Fixed data'!$G$10</f>
        <v>0</v>
      </c>
      <c r="AP19" s="34">
        <f>AP35*'Fixed data'!$G$10</f>
        <v>0</v>
      </c>
      <c r="AQ19" s="34">
        <f>AQ35*'Fixed data'!$G$10</f>
        <v>0</v>
      </c>
      <c r="AR19" s="34">
        <f>AR35*'Fixed data'!$G$10</f>
        <v>0</v>
      </c>
      <c r="AS19" s="34">
        <f>AS35*'Fixed data'!$G$10</f>
        <v>0</v>
      </c>
      <c r="AT19" s="34">
        <f>AT35*'Fixed data'!$G$10</f>
        <v>0</v>
      </c>
      <c r="AU19" s="34">
        <f>AU35*'Fixed data'!$G$10</f>
        <v>0</v>
      </c>
      <c r="AV19" s="34">
        <f>AV35*'Fixed data'!$G$10</f>
        <v>0</v>
      </c>
      <c r="AW19" s="34">
        <f>AW35*'Fixed data'!$G$10</f>
        <v>0</v>
      </c>
      <c r="AX19" s="34">
        <f>AX35*'Fixed data'!$G$10</f>
        <v>0</v>
      </c>
      <c r="AY19" s="34">
        <f>AY35*'Fixed data'!$G$10</f>
        <v>0</v>
      </c>
      <c r="AZ19" s="34">
        <f>AZ35*'Fixed data'!$G$10</f>
        <v>0</v>
      </c>
      <c r="BA19" s="34">
        <f>BA35*'Fixed data'!$G$10</f>
        <v>0</v>
      </c>
      <c r="BB19" s="34">
        <f>BB35*'Fixed data'!$G$10</f>
        <v>0</v>
      </c>
      <c r="BC19" s="34">
        <f>BC35*'Fixed data'!$G$10</f>
        <v>0</v>
      </c>
      <c r="BD19" s="34">
        <f>BD35*'Fixed data'!$G$10</f>
        <v>0</v>
      </c>
    </row>
    <row r="20" spans="1:56" ht="15" customHeight="1">
      <c r="A20" s="202"/>
      <c r="B20" s="4" t="s">
        <v>82</v>
      </c>
      <c r="D20" s="9" t="s">
        <v>39</v>
      </c>
      <c r="E20" s="34">
        <f>'Fixed data'!$G$11*E36/1000000</f>
        <v>0</v>
      </c>
      <c r="F20" s="34">
        <f>'Fixed data'!$G$11*F36/1000000</f>
        <v>0</v>
      </c>
      <c r="G20" s="34">
        <f>'Fixed data'!$G$11*G36/1000000</f>
        <v>0</v>
      </c>
      <c r="H20" s="34">
        <f>'Fixed data'!$G$11*H36/1000000</f>
        <v>0</v>
      </c>
      <c r="I20" s="34">
        <f>'Fixed data'!$G$11*I36/1000000</f>
        <v>0</v>
      </c>
      <c r="J20" s="34">
        <f>'Fixed data'!$G$11*J36/1000000</f>
        <v>0</v>
      </c>
      <c r="K20" s="34">
        <f>'Fixed data'!$G$11*K36/1000000</f>
        <v>0</v>
      </c>
      <c r="L20" s="34">
        <f>'Fixed data'!$G$11*L36/1000000</f>
        <v>0</v>
      </c>
      <c r="M20" s="34">
        <f>'Fixed data'!$G$11*M36/1000000</f>
        <v>0</v>
      </c>
      <c r="N20" s="34">
        <f>'Fixed data'!$G$11*N36/1000000</f>
        <v>0</v>
      </c>
      <c r="O20" s="34">
        <f>'Fixed data'!$G$11*O36/1000000</f>
        <v>0</v>
      </c>
      <c r="P20" s="34">
        <f>'Fixed data'!$G$11*P36/1000000</f>
        <v>0</v>
      </c>
      <c r="Q20" s="34">
        <f>'Fixed data'!$G$11*Q36/1000000</f>
        <v>0</v>
      </c>
      <c r="R20" s="34">
        <f>'Fixed data'!$G$11*R36/1000000</f>
        <v>0</v>
      </c>
      <c r="S20" s="34">
        <f>'Fixed data'!$G$11*S36/1000000</f>
        <v>0</v>
      </c>
      <c r="T20" s="34">
        <f>'Fixed data'!$G$11*T36/1000000</f>
        <v>0</v>
      </c>
      <c r="U20" s="34">
        <f>'Fixed data'!$G$11*U36/1000000</f>
        <v>0</v>
      </c>
      <c r="V20" s="34">
        <f>'Fixed data'!$G$11*V36/1000000</f>
        <v>0</v>
      </c>
      <c r="W20" s="34">
        <f>'Fixed data'!$G$11*W36/1000000</f>
        <v>0</v>
      </c>
      <c r="X20" s="34">
        <f>'Fixed data'!$G$11*X36/1000000</f>
        <v>0</v>
      </c>
      <c r="Y20" s="34">
        <f>'Fixed data'!$G$11*Y36/1000000</f>
        <v>0</v>
      </c>
      <c r="Z20" s="34">
        <f>'Fixed data'!$G$11*Z36/1000000</f>
        <v>0</v>
      </c>
      <c r="AA20" s="34">
        <f>'Fixed data'!$G$11*AA36/1000000</f>
        <v>0</v>
      </c>
      <c r="AB20" s="34">
        <f>'Fixed data'!$G$11*AB36/1000000</f>
        <v>0</v>
      </c>
      <c r="AC20" s="34">
        <f>'Fixed data'!$G$11*AC36/1000000</f>
        <v>0</v>
      </c>
      <c r="AD20" s="34">
        <f>'Fixed data'!$G$11*AD36/1000000</f>
        <v>0</v>
      </c>
      <c r="AE20" s="34">
        <f>'Fixed data'!$G$11*AE36/1000000</f>
        <v>0</v>
      </c>
      <c r="AF20" s="34">
        <f>'Fixed data'!$G$11*AF36/1000000</f>
        <v>0</v>
      </c>
      <c r="AG20" s="34">
        <f>'Fixed data'!$G$11*AG36/1000000</f>
        <v>0</v>
      </c>
      <c r="AH20" s="34">
        <f>'Fixed data'!$G$11*AH36/1000000</f>
        <v>0</v>
      </c>
      <c r="AI20" s="34">
        <f>'Fixed data'!$G$11*AI36/1000000</f>
        <v>0</v>
      </c>
      <c r="AJ20" s="34">
        <f>'Fixed data'!$G$11*AJ36/1000000</f>
        <v>0</v>
      </c>
      <c r="AK20" s="34">
        <f>'Fixed data'!$G$11*AK36/1000000</f>
        <v>0</v>
      </c>
      <c r="AL20" s="34">
        <f>'Fixed data'!$G$11*AL36/1000000</f>
        <v>0</v>
      </c>
      <c r="AM20" s="34">
        <f>'Fixed data'!$G$11*AM36/1000000</f>
        <v>0</v>
      </c>
      <c r="AN20" s="34">
        <f>'Fixed data'!$G$11*AN36/1000000</f>
        <v>0</v>
      </c>
      <c r="AO20" s="34">
        <f>'Fixed data'!$G$11*AO36/1000000</f>
        <v>0</v>
      </c>
      <c r="AP20" s="34">
        <f>'Fixed data'!$G$11*AP36/1000000</f>
        <v>0</v>
      </c>
      <c r="AQ20" s="34">
        <f>'Fixed data'!$G$11*AQ36/1000000</f>
        <v>0</v>
      </c>
      <c r="AR20" s="34">
        <f>'Fixed data'!$G$11*AR36/1000000</f>
        <v>0</v>
      </c>
      <c r="AS20" s="34">
        <f>'Fixed data'!$G$11*AS36/1000000</f>
        <v>0</v>
      </c>
      <c r="AT20" s="34">
        <f>'Fixed data'!$G$11*AT36/1000000</f>
        <v>0</v>
      </c>
      <c r="AU20" s="34">
        <f>'Fixed data'!$G$11*AU36/1000000</f>
        <v>0</v>
      </c>
      <c r="AV20" s="34">
        <f>'Fixed data'!$G$11*AV36/1000000</f>
        <v>0</v>
      </c>
      <c r="AW20" s="34">
        <f>'Fixed data'!$G$11*AW36/1000000</f>
        <v>0</v>
      </c>
      <c r="AX20" s="34">
        <f>'Fixed data'!$G$11*AX36/1000000</f>
        <v>0</v>
      </c>
      <c r="AY20" s="34">
        <f>'Fixed data'!$G$11*AY36/1000000</f>
        <v>0</v>
      </c>
      <c r="AZ20" s="34">
        <f>'Fixed data'!$G$11*AZ36/1000000</f>
        <v>0</v>
      </c>
      <c r="BA20" s="34">
        <f>'Fixed data'!$G$11*BA36/1000000</f>
        <v>0</v>
      </c>
      <c r="BB20" s="34">
        <f>'Fixed data'!$G$11*BB36/1000000</f>
        <v>0</v>
      </c>
      <c r="BC20" s="34">
        <f>'Fixed data'!$G$11*BC36/1000000</f>
        <v>0</v>
      </c>
      <c r="BD20" s="34">
        <f>'Fixed data'!$G$11*BD36/1000000</f>
        <v>0</v>
      </c>
    </row>
    <row r="21" spans="1:56" ht="15" customHeight="1">
      <c r="A21" s="202"/>
      <c r="B21" s="9" t="s">
        <v>36</v>
      </c>
      <c r="C21" s="9"/>
      <c r="D21" s="9" t="s">
        <v>39</v>
      </c>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43"/>
      <c r="AR21" s="43"/>
      <c r="AS21" s="43"/>
      <c r="AT21" s="43"/>
      <c r="AU21" s="43"/>
      <c r="AV21" s="43"/>
      <c r="AW21" s="43"/>
      <c r="AX21" s="43"/>
      <c r="AY21" s="43"/>
      <c r="AZ21" s="43"/>
      <c r="BA21" s="43"/>
      <c r="BB21" s="43"/>
      <c r="BC21" s="43"/>
      <c r="BD21" s="43"/>
    </row>
    <row r="22" spans="1:56" ht="15" customHeight="1">
      <c r="A22" s="202"/>
      <c r="B22" s="9" t="s">
        <v>37</v>
      </c>
      <c r="C22" s="9"/>
      <c r="D22" s="9" t="s">
        <v>39</v>
      </c>
      <c r="E22" s="43"/>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c r="BC22" s="43"/>
      <c r="BD22" s="43"/>
    </row>
    <row r="23" spans="1:56" ht="15" customHeight="1">
      <c r="A23" s="202"/>
      <c r="B23" s="9" t="s">
        <v>209</v>
      </c>
      <c r="C23" s="9"/>
      <c r="D23" s="9" t="s">
        <v>39</v>
      </c>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row>
    <row r="24" spans="1:56" ht="15.75" customHeight="1" thickBot="1">
      <c r="A24" s="203"/>
      <c r="B24" s="13" t="s">
        <v>99</v>
      </c>
      <c r="C24" s="13"/>
      <c r="D24" s="13" t="s">
        <v>39</v>
      </c>
      <c r="E24" s="52">
        <f>SUM(E13:E23)</f>
        <v>-0.26832599498098453</v>
      </c>
      <c r="F24" s="52">
        <f t="shared" ref="F24:BD24" si="1">SUM(F13:F23)</f>
        <v>-0.26870467699378586</v>
      </c>
      <c r="G24" s="52">
        <f t="shared" si="1"/>
        <v>-0.26931856624258455</v>
      </c>
      <c r="H24" s="52">
        <f t="shared" si="1"/>
        <v>-0.26993654484397095</v>
      </c>
      <c r="I24" s="52">
        <f t="shared" si="1"/>
        <v>-0.27057610873182419</v>
      </c>
      <c r="J24" s="52">
        <f t="shared" si="1"/>
        <v>-0.28595625037405792</v>
      </c>
      <c r="K24" s="52">
        <f t="shared" si="1"/>
        <v>-0.30025388003921466</v>
      </c>
      <c r="L24" s="52">
        <f t="shared" si="1"/>
        <v>-0.31346899772729425</v>
      </c>
      <c r="M24" s="52">
        <f t="shared" si="1"/>
        <v>-0.3256016034382968</v>
      </c>
      <c r="N24" s="52">
        <f t="shared" si="1"/>
        <v>-0.33665169717222221</v>
      </c>
      <c r="O24" s="52">
        <f t="shared" si="1"/>
        <v>-0.34661927892907063</v>
      </c>
      <c r="P24" s="52">
        <f t="shared" si="1"/>
        <v>-0.3555043487088419</v>
      </c>
      <c r="Q24" s="52">
        <f t="shared" si="1"/>
        <v>-0.36330690651153608</v>
      </c>
      <c r="R24" s="52">
        <f t="shared" si="1"/>
        <v>-0.37002695233715321</v>
      </c>
      <c r="S24" s="52">
        <f t="shared" si="1"/>
        <v>-0.37566448618569326</v>
      </c>
      <c r="T24" s="52">
        <f t="shared" si="1"/>
        <v>-0.37805946735195561</v>
      </c>
      <c r="U24" s="52">
        <f t="shared" si="1"/>
        <v>-0.38207888472889295</v>
      </c>
      <c r="V24" s="52">
        <f t="shared" si="1"/>
        <v>-0.38496900496133851</v>
      </c>
      <c r="W24" s="52">
        <f t="shared" si="1"/>
        <v>-0.38672982804929235</v>
      </c>
      <c r="X24" s="52">
        <f t="shared" si="1"/>
        <v>-0.3873613539927544</v>
      </c>
      <c r="Y24" s="52">
        <f t="shared" si="1"/>
        <v>-0.38686358279172478</v>
      </c>
      <c r="Z24" s="52">
        <f t="shared" si="1"/>
        <v>-0.38413223371228766</v>
      </c>
      <c r="AA24" s="52">
        <f t="shared" si="1"/>
        <v>-0.38145653230402393</v>
      </c>
      <c r="AB24" s="52">
        <f t="shared" si="1"/>
        <v>-0.37765153375126848</v>
      </c>
      <c r="AC24" s="52">
        <f t="shared" si="1"/>
        <v>-0.37271723805402124</v>
      </c>
      <c r="AD24" s="52">
        <f t="shared" si="1"/>
        <v>-0.36665364521228233</v>
      </c>
      <c r="AE24" s="52">
        <f t="shared" si="1"/>
        <v>-0.35946075522605164</v>
      </c>
      <c r="AF24" s="52">
        <f t="shared" si="1"/>
        <v>-0.35113856809532923</v>
      </c>
      <c r="AG24" s="52">
        <f t="shared" si="1"/>
        <v>-0.34168708382011503</v>
      </c>
      <c r="AH24" s="52">
        <f t="shared" si="1"/>
        <v>-0.33110630240040911</v>
      </c>
      <c r="AI24" s="52">
        <f t="shared" si="1"/>
        <v>-0.31901791983804045</v>
      </c>
      <c r="AJ24" s="52">
        <f t="shared" si="1"/>
        <v>-0.30625920821110048</v>
      </c>
      <c r="AK24" s="52">
        <f t="shared" si="1"/>
        <v>-0.29237119943966877</v>
      </c>
      <c r="AL24" s="52">
        <f t="shared" si="1"/>
        <v>-0.27735389352374534</v>
      </c>
      <c r="AM24" s="52">
        <f t="shared" si="1"/>
        <v>-0.26120729046332986</v>
      </c>
      <c r="AN24" s="52">
        <f t="shared" si="1"/>
        <v>-0.26165247183271712</v>
      </c>
      <c r="AO24" s="52">
        <f t="shared" si="1"/>
        <v>-0.26204200553093093</v>
      </c>
      <c r="AP24" s="52">
        <f t="shared" si="1"/>
        <v>-0.26243153922914481</v>
      </c>
      <c r="AQ24" s="52">
        <f t="shared" si="1"/>
        <v>-0.26282107292735862</v>
      </c>
      <c r="AR24" s="52">
        <f t="shared" si="1"/>
        <v>-0.2632106066255725</v>
      </c>
      <c r="AS24" s="52">
        <f t="shared" si="1"/>
        <v>-0.2636557879949597</v>
      </c>
      <c r="AT24" s="52">
        <f t="shared" si="1"/>
        <v>-0.26398967402200013</v>
      </c>
      <c r="AU24" s="52">
        <f t="shared" si="1"/>
        <v>-0.264379207720214</v>
      </c>
      <c r="AV24" s="52">
        <f t="shared" si="1"/>
        <v>-0.26476874141842782</v>
      </c>
      <c r="AW24" s="52">
        <f t="shared" si="1"/>
        <v>-0.26510262744546825</v>
      </c>
      <c r="AX24" s="52">
        <f t="shared" si="1"/>
        <v>0</v>
      </c>
      <c r="AY24" s="52">
        <f t="shared" si="1"/>
        <v>0</v>
      </c>
      <c r="AZ24" s="52">
        <f t="shared" si="1"/>
        <v>0</v>
      </c>
      <c r="BA24" s="52">
        <f t="shared" si="1"/>
        <v>0</v>
      </c>
      <c r="BB24" s="52">
        <f t="shared" si="1"/>
        <v>0</v>
      </c>
      <c r="BC24" s="52">
        <f t="shared" si="1"/>
        <v>0</v>
      </c>
      <c r="BD24" s="52">
        <f t="shared" si="1"/>
        <v>0</v>
      </c>
    </row>
    <row r="25" spans="1:56">
      <c r="A25" s="74"/>
      <c r="B25" s="14"/>
    </row>
    <row r="26" spans="1:56">
      <c r="A26" s="74"/>
    </row>
    <row r="27" spans="1:56">
      <c r="A27" s="114"/>
      <c r="B27" s="121" t="s">
        <v>215</v>
      </c>
      <c r="C27" s="115"/>
      <c r="D27" s="116"/>
      <c r="E27" s="116"/>
      <c r="F27" s="116"/>
      <c r="G27" s="116"/>
      <c r="H27" s="116"/>
      <c r="I27" s="116"/>
      <c r="J27" s="116"/>
      <c r="K27" s="116"/>
      <c r="L27" s="116"/>
      <c r="M27" s="116"/>
      <c r="N27" s="116"/>
      <c r="O27" s="116"/>
      <c r="P27" s="116"/>
      <c r="Q27" s="116"/>
      <c r="R27" s="116"/>
      <c r="S27" s="116"/>
      <c r="T27" s="116"/>
      <c r="U27" s="116"/>
      <c r="V27" s="116"/>
      <c r="W27" s="116"/>
      <c r="X27" s="116"/>
      <c r="Y27" s="116"/>
      <c r="Z27" s="116"/>
      <c r="AA27" s="116"/>
      <c r="AB27" s="116"/>
      <c r="AC27" s="116"/>
      <c r="AD27" s="116"/>
      <c r="AE27" s="116"/>
      <c r="AF27" s="116"/>
      <c r="AG27" s="116"/>
      <c r="AH27" s="116"/>
      <c r="AI27" s="116"/>
      <c r="AJ27" s="116"/>
      <c r="AK27" s="116"/>
      <c r="AL27" s="116"/>
      <c r="AM27" s="116"/>
      <c r="AN27" s="116"/>
      <c r="AO27" s="116"/>
      <c r="AP27" s="116"/>
      <c r="AQ27" s="116"/>
      <c r="AR27" s="116"/>
      <c r="AS27" s="116"/>
      <c r="AT27" s="116"/>
      <c r="AU27" s="116"/>
      <c r="AV27" s="116"/>
      <c r="AW27" s="116"/>
      <c r="AX27" s="116"/>
      <c r="AY27" s="116"/>
      <c r="AZ27" s="116"/>
      <c r="BA27" s="116"/>
      <c r="BB27" s="116"/>
      <c r="BC27" s="116"/>
      <c r="BD27" s="116"/>
    </row>
    <row r="28" spans="1:56">
      <c r="A28" s="117"/>
      <c r="B28" s="118"/>
      <c r="C28" s="119"/>
      <c r="D28" s="120"/>
      <c r="E28" s="120"/>
      <c r="F28" s="120"/>
      <c r="G28" s="120"/>
      <c r="H28" s="120"/>
      <c r="I28" s="120"/>
      <c r="J28" s="120"/>
      <c r="K28" s="120"/>
      <c r="L28" s="120"/>
      <c r="M28" s="120"/>
      <c r="N28" s="120"/>
      <c r="O28" s="120"/>
      <c r="P28" s="120"/>
      <c r="Q28" s="120"/>
      <c r="R28" s="120"/>
      <c r="S28" s="120"/>
      <c r="T28" s="120"/>
      <c r="U28" s="120"/>
      <c r="V28" s="120"/>
      <c r="W28" s="120"/>
      <c r="X28" s="120"/>
      <c r="Y28" s="120"/>
      <c r="Z28" s="120"/>
      <c r="AA28" s="120"/>
      <c r="AB28" s="120"/>
      <c r="AC28" s="120"/>
      <c r="AD28" s="120"/>
      <c r="AE28" s="120"/>
      <c r="AF28" s="120"/>
      <c r="AG28" s="120"/>
      <c r="AH28" s="120"/>
      <c r="AI28" s="120"/>
      <c r="AJ28" s="120"/>
      <c r="AK28" s="120"/>
      <c r="AL28" s="120"/>
      <c r="AM28" s="120"/>
      <c r="AN28" s="120"/>
      <c r="AO28" s="120"/>
      <c r="AP28" s="120"/>
      <c r="AQ28" s="120"/>
      <c r="AR28" s="120"/>
      <c r="AS28" s="120"/>
      <c r="AT28" s="120"/>
      <c r="AU28" s="120"/>
      <c r="AV28" s="120"/>
      <c r="AW28" s="120"/>
      <c r="AX28" s="120"/>
      <c r="AY28" s="120"/>
      <c r="AZ28" s="120"/>
      <c r="BA28" s="120"/>
      <c r="BB28" s="120"/>
      <c r="BC28" s="120"/>
      <c r="BD28" s="120"/>
    </row>
    <row r="29" spans="1:56" ht="12.75" customHeight="1">
      <c r="A29" s="204" t="s">
        <v>305</v>
      </c>
      <c r="B29" s="4" t="s">
        <v>210</v>
      </c>
      <c r="D29" s="4" t="s">
        <v>86</v>
      </c>
      <c r="E29" s="43">
        <f>-1*'Workings baseline'!E10</f>
        <v>-5150.8353240000006</v>
      </c>
      <c r="F29" s="143">
        <f>-1*'Workings baseline'!F10</f>
        <v>-5150.8353240000006</v>
      </c>
      <c r="G29" s="143">
        <f>-1*'Workings baseline'!G10</f>
        <v>-5150.8353240000006</v>
      </c>
      <c r="H29" s="143">
        <f>-1*'Workings baseline'!H10</f>
        <v>-5150.8353240000006</v>
      </c>
      <c r="I29" s="143">
        <f>-1*'Workings baseline'!I10</f>
        <v>-5150.8353240000006</v>
      </c>
      <c r="J29" s="143">
        <f>-1*'Workings baseline'!J10</f>
        <v>-5150.8353240000006</v>
      </c>
      <c r="K29" s="143">
        <f>-1*'Workings baseline'!K10</f>
        <v>-5150.8353240000006</v>
      </c>
      <c r="L29" s="143">
        <f>-1*'Workings baseline'!L10</f>
        <v>-5150.8353240000006</v>
      </c>
      <c r="M29" s="143">
        <f>-1*'Workings baseline'!M10</f>
        <v>-5150.8353240000006</v>
      </c>
      <c r="N29" s="143">
        <f>-1*'Workings baseline'!N10</f>
        <v>-5150.8353240000006</v>
      </c>
      <c r="O29" s="143">
        <f>-1*'Workings baseline'!O10</f>
        <v>-5150.8353240000006</v>
      </c>
      <c r="P29" s="143">
        <f>-1*'Workings baseline'!P10</f>
        <v>-5150.8353240000006</v>
      </c>
      <c r="Q29" s="143">
        <f>-1*'Workings baseline'!Q10</f>
        <v>-5150.8353240000006</v>
      </c>
      <c r="R29" s="143">
        <f>-1*'Workings baseline'!R10</f>
        <v>-5150.8353240000006</v>
      </c>
      <c r="S29" s="143">
        <f>-1*'Workings baseline'!S10</f>
        <v>-5150.8353240000006</v>
      </c>
      <c r="T29" s="143">
        <f>-1*'Workings baseline'!T10</f>
        <v>-5150.8353240000006</v>
      </c>
      <c r="U29" s="143">
        <f>-1*'Workings baseline'!U10</f>
        <v>-5150.8353240000006</v>
      </c>
      <c r="V29" s="143">
        <f>-1*'Workings baseline'!V10</f>
        <v>-5150.8353240000006</v>
      </c>
      <c r="W29" s="143">
        <f>-1*'Workings baseline'!W10</f>
        <v>-5150.8353240000006</v>
      </c>
      <c r="X29" s="143">
        <f>-1*'Workings baseline'!X10</f>
        <v>-5150.8353240000006</v>
      </c>
      <c r="Y29" s="143">
        <f>-1*'Workings baseline'!Y10</f>
        <v>-5150.8353240000006</v>
      </c>
      <c r="Z29" s="143">
        <f>-1*'Workings baseline'!Z10</f>
        <v>-5150.8353240000006</v>
      </c>
      <c r="AA29" s="143">
        <f>-1*'Workings baseline'!AA10</f>
        <v>-5150.8353240000006</v>
      </c>
      <c r="AB29" s="143">
        <f>-1*'Workings baseline'!AB10</f>
        <v>-5150.8353240000006</v>
      </c>
      <c r="AC29" s="143">
        <f>-1*'Workings baseline'!AC10</f>
        <v>-5150.8353240000006</v>
      </c>
      <c r="AD29" s="143">
        <f>-1*'Workings baseline'!AD10</f>
        <v>-5150.8353240000006</v>
      </c>
      <c r="AE29" s="143">
        <f>-1*'Workings baseline'!AE10</f>
        <v>-5150.8353240000006</v>
      </c>
      <c r="AF29" s="143">
        <f>-1*'Workings baseline'!AF10</f>
        <v>-5150.8353240000006</v>
      </c>
      <c r="AG29" s="143">
        <f>-1*'Workings baseline'!AG10</f>
        <v>-5150.8353240000006</v>
      </c>
      <c r="AH29" s="143">
        <f>-1*'Workings baseline'!AH10</f>
        <v>-5150.8353240000006</v>
      </c>
      <c r="AI29" s="143">
        <f>-1*'Workings baseline'!AI10</f>
        <v>-5150.8353240000006</v>
      </c>
      <c r="AJ29" s="143">
        <f>-1*'Workings baseline'!AJ10</f>
        <v>-5150.8353240000006</v>
      </c>
      <c r="AK29" s="143">
        <f>-1*'Workings baseline'!AK10</f>
        <v>-5150.8353240000006</v>
      </c>
      <c r="AL29" s="143">
        <f>-1*'Workings baseline'!AL10</f>
        <v>-5150.8353240000006</v>
      </c>
      <c r="AM29" s="143">
        <f>-1*'Workings baseline'!AM10</f>
        <v>-5150.8353240000006</v>
      </c>
      <c r="AN29" s="143">
        <f>-1*'Workings baseline'!AN10</f>
        <v>-5150.8353240000006</v>
      </c>
      <c r="AO29" s="143">
        <f>-1*'Workings baseline'!AO10</f>
        <v>-5150.8353240000006</v>
      </c>
      <c r="AP29" s="143">
        <f>-1*'Workings baseline'!AP10</f>
        <v>-5150.8353240000006</v>
      </c>
      <c r="AQ29" s="143">
        <f>-1*'Workings baseline'!AQ10</f>
        <v>-5150.8353240000006</v>
      </c>
      <c r="AR29" s="143">
        <f>-1*'Workings baseline'!AR10</f>
        <v>-5150.8353240000006</v>
      </c>
      <c r="AS29" s="143">
        <f>-1*'Workings baseline'!AS10</f>
        <v>-5150.8353240000006</v>
      </c>
      <c r="AT29" s="143">
        <f>-1*'Workings baseline'!AT10</f>
        <v>-5150.8353240000006</v>
      </c>
      <c r="AU29" s="143">
        <f>-1*'Workings baseline'!AU10</f>
        <v>-5150.8353240000006</v>
      </c>
      <c r="AV29" s="143">
        <f>-1*'Workings baseline'!AV10</f>
        <v>-5150.8353240000006</v>
      </c>
      <c r="AW29" s="143">
        <f>-1*'Workings baseline'!AW10</f>
        <v>-5150.8353240000006</v>
      </c>
      <c r="AX29" s="43"/>
      <c r="AY29" s="43"/>
      <c r="AZ29" s="43"/>
      <c r="BA29" s="43"/>
      <c r="BB29" s="43"/>
      <c r="BC29" s="43"/>
      <c r="BD29" s="43"/>
    </row>
    <row r="30" spans="1:56">
      <c r="A30" s="204"/>
      <c r="B30" s="4" t="s">
        <v>211</v>
      </c>
      <c r="D30" s="4" t="s">
        <v>88</v>
      </c>
      <c r="E30" s="34">
        <f>E29*'Fixed data'!H$12</f>
        <v>-2590.0820901674283</v>
      </c>
      <c r="F30" s="34">
        <f>F29*'Fixed data'!I$12</f>
        <v>-2515.4181567283867</v>
      </c>
      <c r="G30" s="34">
        <f>G29*'Fixed data'!J$12</f>
        <v>-2440.7542232893447</v>
      </c>
      <c r="H30" s="34">
        <f>H29*'Fixed data'!K$12</f>
        <v>-2366.0902898503027</v>
      </c>
      <c r="I30" s="34">
        <f>I29*'Fixed data'!L$12</f>
        <v>-2291.4263564112607</v>
      </c>
      <c r="J30" s="34">
        <f>J29*'Fixed data'!M$12</f>
        <v>-2216.7624229722187</v>
      </c>
      <c r="K30" s="34">
        <f>K29*'Fixed data'!N$12</f>
        <v>-2142.0984895331771</v>
      </c>
      <c r="L30" s="34">
        <f>L29*'Fixed data'!O$12</f>
        <v>-2067.4345560941351</v>
      </c>
      <c r="M30" s="34">
        <f>M29*'Fixed data'!P$12</f>
        <v>-1992.7706226550929</v>
      </c>
      <c r="N30" s="34">
        <f>N29*'Fixed data'!Q$12</f>
        <v>-1918.1066892160509</v>
      </c>
      <c r="O30" s="34">
        <f>O29*'Fixed data'!R$12</f>
        <v>-1843.4427557770091</v>
      </c>
      <c r="P30" s="34">
        <f>P29*'Fixed data'!S$12</f>
        <v>-1768.7788223379671</v>
      </c>
      <c r="Q30" s="34">
        <f>Q29*'Fixed data'!T$12</f>
        <v>-1694.1148888989251</v>
      </c>
      <c r="R30" s="34">
        <f>R29*'Fixed data'!U$12</f>
        <v>-1619.4509554598831</v>
      </c>
      <c r="S30" s="34">
        <f>S29*'Fixed data'!V$12</f>
        <v>-1544.7870220208411</v>
      </c>
      <c r="T30" s="34">
        <f>T29*'Fixed data'!W$12</f>
        <v>-1470.123088581799</v>
      </c>
      <c r="U30" s="34">
        <f>U29*'Fixed data'!X$12</f>
        <v>-1395.459155142757</v>
      </c>
      <c r="V30" s="34">
        <f>V29*'Fixed data'!Y$12</f>
        <v>-1320.7952217037152</v>
      </c>
      <c r="W30" s="34">
        <f>W29*'Fixed data'!Z$12</f>
        <v>-1246.1312882646732</v>
      </c>
      <c r="X30" s="34">
        <f>X29*'Fixed data'!AA$12</f>
        <v>-1171.4673548256312</v>
      </c>
      <c r="Y30" s="34">
        <f>Y29*'Fixed data'!AB$12</f>
        <v>-1096.8034213865894</v>
      </c>
      <c r="Z30" s="34">
        <f>Z29*'Fixed data'!AC$12</f>
        <v>-1022.1394879475473</v>
      </c>
      <c r="AA30" s="34">
        <f>AA29*'Fixed data'!AD$12</f>
        <v>-947.47555450850541</v>
      </c>
      <c r="AB30" s="34">
        <f>AB29*'Fixed data'!AE$12</f>
        <v>-872.8116210694634</v>
      </c>
      <c r="AC30" s="34">
        <f>AC29*'Fixed data'!AF$12</f>
        <v>-798.14768763042139</v>
      </c>
      <c r="AD30" s="34">
        <f>AD29*'Fixed data'!AG$12</f>
        <v>-723.48375419137949</v>
      </c>
      <c r="AE30" s="34">
        <f>AE29*'Fixed data'!AH$12</f>
        <v>-648.81982075233748</v>
      </c>
      <c r="AF30" s="34">
        <f>AF29*'Fixed data'!AI$12</f>
        <v>-574.15588731329547</v>
      </c>
      <c r="AG30" s="34">
        <f>AG29*'Fixed data'!AJ$12</f>
        <v>-499.49195387425334</v>
      </c>
      <c r="AH30" s="34">
        <f>AH29*'Fixed data'!AK$12</f>
        <v>-424.82802043521133</v>
      </c>
      <c r="AI30" s="34">
        <f>AI29*'Fixed data'!AL$12</f>
        <v>-350.16408699616926</v>
      </c>
      <c r="AJ30" s="34">
        <f>AJ29*'Fixed data'!AM$12</f>
        <v>-275.50015355712731</v>
      </c>
      <c r="AK30" s="34">
        <f>AK29*'Fixed data'!AN$12</f>
        <v>-200.83622011808527</v>
      </c>
      <c r="AL30" s="34">
        <f>AL29*'Fixed data'!AO$12</f>
        <v>-126.17228667904327</v>
      </c>
      <c r="AM30" s="34">
        <f>AM29*'Fixed data'!AP$12</f>
        <v>-51.508353240000005</v>
      </c>
      <c r="AN30" s="34">
        <f>AN29*'Fixed data'!AQ$12</f>
        <v>-51.508353240000005</v>
      </c>
      <c r="AO30" s="34">
        <f>AO29*'Fixed data'!AR$12</f>
        <v>-51.508353240000005</v>
      </c>
      <c r="AP30" s="34">
        <f>AP29*'Fixed data'!AS$12</f>
        <v>-51.508353240000005</v>
      </c>
      <c r="AQ30" s="34">
        <f>AQ29*'Fixed data'!AT$12</f>
        <v>-51.508353240000005</v>
      </c>
      <c r="AR30" s="34">
        <f>AR29*'Fixed data'!AU$12</f>
        <v>-51.508353240000005</v>
      </c>
      <c r="AS30" s="34">
        <f>AS29*'Fixed data'!AV$12</f>
        <v>-51.508353240000005</v>
      </c>
      <c r="AT30" s="34">
        <f>AT29*'Fixed data'!AW$12</f>
        <v>-51.508353240000005</v>
      </c>
      <c r="AU30" s="34">
        <f>AU29*'Fixed data'!AX$12</f>
        <v>-51.508353240000005</v>
      </c>
      <c r="AV30" s="34">
        <f>AV29*'Fixed data'!AY$12</f>
        <v>-51.508353240000005</v>
      </c>
      <c r="AW30" s="34">
        <f>AW29*'Fixed data'!AZ$12</f>
        <v>-51.508353240000005</v>
      </c>
      <c r="AX30" s="34">
        <f>AX29*'Fixed data'!BA$12</f>
        <v>0</v>
      </c>
      <c r="AY30" s="34">
        <f>AY29*'Fixed data'!BB$12</f>
        <v>0</v>
      </c>
      <c r="AZ30" s="34">
        <f>AZ29*'Fixed data'!BC$12</f>
        <v>0</v>
      </c>
      <c r="BA30" s="34">
        <f>BA29*'Fixed data'!BD$12</f>
        <v>0</v>
      </c>
      <c r="BB30" s="34">
        <f>BB29*'Fixed data'!BE$12</f>
        <v>0</v>
      </c>
      <c r="BC30" s="34">
        <f>BC29*'Fixed data'!BF$12</f>
        <v>0</v>
      </c>
      <c r="BD30" s="34">
        <f>BD29*'Fixed data'!BG$12</f>
        <v>0</v>
      </c>
    </row>
    <row r="31" spans="1:56" ht="12.75" customHeight="1">
      <c r="A31" s="204"/>
      <c r="B31" s="4" t="s">
        <v>212</v>
      </c>
      <c r="D31" s="4" t="s">
        <v>207</v>
      </c>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C31" s="43"/>
      <c r="BD31" s="43"/>
    </row>
    <row r="32" spans="1:56">
      <c r="A32" s="204"/>
      <c r="B32" s="4" t="s">
        <v>213</v>
      </c>
      <c r="D32" s="4" t="s">
        <v>87</v>
      </c>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c r="BB32" s="43"/>
      <c r="BC32" s="43"/>
      <c r="BD32" s="43"/>
    </row>
    <row r="33" spans="1:56" ht="17">
      <c r="A33" s="204"/>
      <c r="B33" s="4" t="s">
        <v>329</v>
      </c>
      <c r="D33" s="4" t="s">
        <v>88</v>
      </c>
      <c r="E33" s="37"/>
      <c r="F33" s="37"/>
      <c r="G33" s="37"/>
      <c r="H33" s="37"/>
      <c r="I33" s="37"/>
      <c r="J33" s="37"/>
      <c r="K33" s="37"/>
      <c r="L33" s="37"/>
      <c r="M33" s="37"/>
      <c r="N33" s="37"/>
      <c r="O33" s="37"/>
      <c r="P33" s="37"/>
      <c r="Q33" s="37"/>
      <c r="R33" s="37"/>
      <c r="S33" s="37"/>
      <c r="T33" s="37"/>
      <c r="U33" s="37"/>
      <c r="V33" s="37"/>
      <c r="W33" s="37"/>
      <c r="X33" s="37"/>
      <c r="Y33" s="37"/>
      <c r="Z33" s="37"/>
      <c r="AA33" s="37"/>
      <c r="AB33" s="37"/>
      <c r="AC33" s="37"/>
      <c r="AD33" s="37"/>
      <c r="AE33" s="37"/>
      <c r="AF33" s="37"/>
      <c r="AG33" s="37"/>
      <c r="AH33" s="37"/>
      <c r="AI33" s="37"/>
      <c r="AJ33" s="37"/>
      <c r="AK33" s="37"/>
      <c r="AL33" s="37"/>
      <c r="AM33" s="37"/>
      <c r="AN33" s="37"/>
      <c r="AO33" s="37"/>
      <c r="AP33" s="37"/>
      <c r="AQ33" s="37"/>
      <c r="AR33" s="37"/>
      <c r="AS33" s="37"/>
      <c r="AT33" s="37"/>
      <c r="AU33" s="37"/>
      <c r="AV33" s="37"/>
      <c r="AW33" s="37"/>
      <c r="AX33" s="37"/>
      <c r="AY33" s="37"/>
      <c r="AZ33" s="37"/>
      <c r="BA33" s="37"/>
      <c r="BB33" s="37"/>
      <c r="BC33" s="37"/>
      <c r="BD33" s="37"/>
    </row>
    <row r="34" spans="1:56" ht="17">
      <c r="A34" s="204"/>
      <c r="B34" s="4" t="s">
        <v>330</v>
      </c>
      <c r="D34" s="4" t="s">
        <v>41</v>
      </c>
      <c r="E34" s="35"/>
      <c r="F34" s="35"/>
      <c r="G34" s="35"/>
      <c r="H34" s="35"/>
      <c r="I34" s="35"/>
      <c r="J34" s="35"/>
      <c r="K34" s="35"/>
      <c r="L34" s="35"/>
      <c r="M34" s="35"/>
      <c r="N34" s="35"/>
      <c r="O34" s="35"/>
      <c r="P34" s="35"/>
      <c r="Q34" s="35"/>
      <c r="R34" s="35"/>
      <c r="S34" s="35"/>
      <c r="T34" s="35"/>
      <c r="U34" s="35"/>
      <c r="V34" s="35"/>
      <c r="W34" s="35"/>
      <c r="X34" s="35"/>
      <c r="Y34" s="35"/>
      <c r="Z34" s="35"/>
      <c r="AA34" s="35"/>
      <c r="AB34" s="35"/>
      <c r="AC34" s="35"/>
      <c r="AD34" s="35"/>
      <c r="AE34" s="35"/>
      <c r="AF34" s="35"/>
      <c r="AG34" s="35"/>
      <c r="AH34" s="35"/>
      <c r="AI34" s="35"/>
      <c r="AJ34" s="35"/>
      <c r="AK34" s="35"/>
      <c r="AL34" s="35"/>
      <c r="AM34" s="35"/>
      <c r="AN34" s="35"/>
      <c r="AO34" s="35"/>
      <c r="AP34" s="35"/>
      <c r="AQ34" s="35"/>
      <c r="AR34" s="35"/>
      <c r="AS34" s="35"/>
      <c r="AT34" s="35"/>
      <c r="AU34" s="35"/>
      <c r="AV34" s="35"/>
      <c r="AW34" s="35"/>
      <c r="AX34" s="35"/>
      <c r="AY34" s="35"/>
      <c r="AZ34" s="35"/>
      <c r="BA34" s="35"/>
      <c r="BB34" s="35"/>
      <c r="BC34" s="35"/>
      <c r="BD34" s="35"/>
    </row>
    <row r="35" spans="1:56" ht="17">
      <c r="A35" s="204"/>
      <c r="B35" s="4" t="s">
        <v>331</v>
      </c>
      <c r="D35" s="4" t="s">
        <v>41</v>
      </c>
      <c r="E35" s="35"/>
      <c r="F35" s="35"/>
      <c r="G35" s="35"/>
      <c r="H35" s="35"/>
      <c r="I35" s="35"/>
      <c r="J35" s="35"/>
      <c r="K35" s="35"/>
      <c r="L35" s="35"/>
      <c r="M35" s="35"/>
      <c r="N35" s="35"/>
      <c r="O35" s="35"/>
      <c r="P35" s="35"/>
      <c r="Q35" s="35"/>
      <c r="R35" s="35"/>
      <c r="S35" s="35"/>
      <c r="T35" s="35"/>
      <c r="U35" s="35"/>
      <c r="V35" s="35"/>
      <c r="W35" s="35"/>
      <c r="X35" s="35"/>
      <c r="Y35" s="35"/>
      <c r="Z35" s="35"/>
      <c r="AA35" s="35"/>
      <c r="AB35" s="35"/>
      <c r="AC35" s="35"/>
      <c r="AD35" s="35"/>
      <c r="AE35" s="35"/>
      <c r="AF35" s="35"/>
      <c r="AG35" s="35"/>
      <c r="AH35" s="35"/>
      <c r="AI35" s="35"/>
      <c r="AJ35" s="35"/>
      <c r="AK35" s="35"/>
      <c r="AL35" s="35"/>
      <c r="AM35" s="35"/>
      <c r="AN35" s="35"/>
      <c r="AO35" s="35"/>
      <c r="AP35" s="35"/>
      <c r="AQ35" s="35"/>
      <c r="AR35" s="35"/>
      <c r="AS35" s="35"/>
      <c r="AT35" s="35"/>
      <c r="AU35" s="35"/>
      <c r="AV35" s="35"/>
      <c r="AW35" s="35"/>
      <c r="AX35" s="35"/>
      <c r="AY35" s="35"/>
      <c r="AZ35" s="35"/>
      <c r="BA35" s="35"/>
      <c r="BB35" s="35"/>
      <c r="BC35" s="35"/>
      <c r="BD35" s="35"/>
    </row>
    <row r="36" spans="1:56">
      <c r="A36" s="204"/>
      <c r="B36" s="4" t="s">
        <v>214</v>
      </c>
      <c r="D36" s="4" t="s">
        <v>89</v>
      </c>
      <c r="E36" s="68"/>
      <c r="F36" s="68"/>
      <c r="G36" s="68"/>
      <c r="H36" s="68"/>
      <c r="I36" s="68"/>
      <c r="J36" s="68"/>
      <c r="K36" s="68"/>
      <c r="L36" s="68"/>
      <c r="M36" s="68"/>
      <c r="N36" s="68"/>
      <c r="O36" s="68"/>
      <c r="P36" s="68"/>
      <c r="Q36" s="68"/>
      <c r="R36" s="68"/>
      <c r="S36" s="68"/>
      <c r="T36" s="68"/>
      <c r="U36" s="68"/>
      <c r="V36" s="68"/>
      <c r="W36" s="68"/>
      <c r="X36" s="68"/>
      <c r="Y36" s="68"/>
      <c r="Z36" s="68"/>
      <c r="AA36" s="68"/>
      <c r="AB36" s="68"/>
      <c r="AC36" s="68"/>
      <c r="AD36" s="68"/>
      <c r="AE36" s="68"/>
      <c r="AF36" s="68"/>
      <c r="AG36" s="68"/>
      <c r="AH36" s="68"/>
      <c r="AI36" s="68"/>
      <c r="AJ36" s="68"/>
      <c r="AK36" s="68"/>
      <c r="AL36" s="68"/>
      <c r="AM36" s="68"/>
      <c r="AN36" s="68"/>
      <c r="AO36" s="68"/>
      <c r="AP36" s="68"/>
      <c r="AQ36" s="68"/>
      <c r="AR36" s="68"/>
      <c r="AS36" s="68"/>
      <c r="AT36" s="68"/>
      <c r="AU36" s="68"/>
      <c r="AV36" s="68"/>
      <c r="AW36" s="68"/>
      <c r="AX36" s="68"/>
      <c r="AY36" s="68"/>
      <c r="AZ36" s="68"/>
      <c r="BA36" s="68"/>
      <c r="BB36" s="68"/>
      <c r="BC36" s="68"/>
      <c r="BD36" s="68"/>
    </row>
    <row r="37" spans="1:56">
      <c r="C37" s="36"/>
    </row>
    <row r="38" spans="1:56" ht="17">
      <c r="A38" s="85"/>
      <c r="C38" s="36"/>
    </row>
    <row r="39" spans="1:56" ht="17">
      <c r="A39" s="85">
        <v>1</v>
      </c>
      <c r="B39" s="4" t="s">
        <v>332</v>
      </c>
    </row>
    <row r="40" spans="1:56">
      <c r="B40" s="127" t="s">
        <v>153</v>
      </c>
    </row>
    <row r="41" spans="1:56">
      <c r="B41" s="4" t="s">
        <v>316</v>
      </c>
    </row>
    <row r="42" spans="1:56">
      <c r="B42" s="4" t="s">
        <v>333</v>
      </c>
    </row>
    <row r="43" spans="1:56" ht="17">
      <c r="A43" s="85">
        <v>2</v>
      </c>
      <c r="B43" s="69" t="s">
        <v>152</v>
      </c>
    </row>
    <row r="48" spans="1:56">
      <c r="C48" s="36"/>
    </row>
    <row r="113" spans="2:2">
      <c r="B113" s="4" t="s">
        <v>196</v>
      </c>
    </row>
    <row r="114" spans="2:2">
      <c r="B114" s="4" t="s">
        <v>195</v>
      </c>
    </row>
    <row r="115" spans="2:2">
      <c r="B115" s="4" t="s">
        <v>317</v>
      </c>
    </row>
    <row r="116" spans="2:2">
      <c r="B116" s="4" t="s">
        <v>156</v>
      </c>
    </row>
    <row r="117" spans="2:2">
      <c r="B117" s="4" t="s">
        <v>157</v>
      </c>
    </row>
    <row r="118" spans="2:2">
      <c r="B118" s="4" t="s">
        <v>158</v>
      </c>
    </row>
    <row r="119" spans="2:2">
      <c r="B119" s="4" t="s">
        <v>159</v>
      </c>
    </row>
    <row r="120" spans="2:2">
      <c r="B120" s="4" t="s">
        <v>160</v>
      </c>
    </row>
    <row r="121" spans="2:2">
      <c r="B121" s="4" t="s">
        <v>161</v>
      </c>
    </row>
    <row r="122" spans="2:2">
      <c r="B122" s="4" t="s">
        <v>162</v>
      </c>
    </row>
    <row r="123" spans="2:2">
      <c r="B123" s="4" t="s">
        <v>163</v>
      </c>
    </row>
    <row r="124" spans="2:2">
      <c r="B124" s="4" t="s">
        <v>164</v>
      </c>
    </row>
    <row r="125" spans="2:2">
      <c r="B125" s="4" t="s">
        <v>197</v>
      </c>
    </row>
    <row r="126" spans="2:2">
      <c r="B126" s="4" t="s">
        <v>165</v>
      </c>
    </row>
    <row r="127" spans="2:2">
      <c r="B127" s="4" t="s">
        <v>166</v>
      </c>
    </row>
    <row r="128" spans="2:2">
      <c r="B128" s="4" t="s">
        <v>167</v>
      </c>
    </row>
    <row r="129" spans="2:2">
      <c r="B129" s="4" t="s">
        <v>168</v>
      </c>
    </row>
    <row r="130" spans="2:2">
      <c r="B130" s="4" t="s">
        <v>169</v>
      </c>
    </row>
    <row r="131" spans="2:2">
      <c r="B131" s="4" t="s">
        <v>170</v>
      </c>
    </row>
    <row r="132" spans="2:2">
      <c r="B132" s="4" t="s">
        <v>171</v>
      </c>
    </row>
    <row r="133" spans="2:2">
      <c r="B133" s="4" t="s">
        <v>172</v>
      </c>
    </row>
    <row r="134" spans="2:2">
      <c r="B134" s="4" t="s">
        <v>173</v>
      </c>
    </row>
    <row r="135" spans="2:2">
      <c r="B135" s="4" t="s">
        <v>198</v>
      </c>
    </row>
    <row r="136" spans="2:2">
      <c r="B136" s="4" t="s">
        <v>199</v>
      </c>
    </row>
    <row r="137" spans="2:2">
      <c r="B137" s="4" t="s">
        <v>174</v>
      </c>
    </row>
    <row r="138" spans="2:2">
      <c r="B138" s="4" t="s">
        <v>175</v>
      </c>
    </row>
    <row r="139" spans="2:2">
      <c r="B139" s="4" t="s">
        <v>176</v>
      </c>
    </row>
    <row r="140" spans="2:2">
      <c r="B140" s="4" t="s">
        <v>177</v>
      </c>
    </row>
    <row r="141" spans="2:2">
      <c r="B141" s="4" t="s">
        <v>178</v>
      </c>
    </row>
    <row r="142" spans="2:2">
      <c r="B142" s="4" t="s">
        <v>179</v>
      </c>
    </row>
    <row r="143" spans="2:2">
      <c r="B143" s="4" t="s">
        <v>180</v>
      </c>
    </row>
    <row r="144" spans="2:2">
      <c r="B144" s="4" t="s">
        <v>181</v>
      </c>
    </row>
    <row r="145" spans="2:2">
      <c r="B145" s="4" t="s">
        <v>182</v>
      </c>
    </row>
    <row r="146" spans="2:2">
      <c r="B146" s="4" t="s">
        <v>183</v>
      </c>
    </row>
    <row r="147" spans="2:2">
      <c r="B147" s="4" t="s">
        <v>184</v>
      </c>
    </row>
    <row r="148" spans="2:2">
      <c r="B148" s="4" t="s">
        <v>185</v>
      </c>
    </row>
    <row r="149" spans="2:2">
      <c r="B149" s="4" t="s">
        <v>186</v>
      </c>
    </row>
    <row r="150" spans="2:2">
      <c r="B150" s="4" t="s">
        <v>187</v>
      </c>
    </row>
    <row r="151" spans="2:2">
      <c r="B151" s="4" t="s">
        <v>188</v>
      </c>
    </row>
    <row r="152" spans="2:2">
      <c r="B152" s="4" t="s">
        <v>189</v>
      </c>
    </row>
    <row r="153" spans="2:2">
      <c r="B153" s="4" t="s">
        <v>190</v>
      </c>
    </row>
    <row r="154" spans="2:2">
      <c r="B154" s="4" t="s">
        <v>191</v>
      </c>
    </row>
    <row r="155" spans="2:2">
      <c r="B155" s="4" t="s">
        <v>192</v>
      </c>
    </row>
    <row r="156" spans="2:2">
      <c r="B156" s="4" t="s">
        <v>193</v>
      </c>
    </row>
    <row r="157" spans="2:2">
      <c r="B157" s="4" t="s">
        <v>194</v>
      </c>
    </row>
  </sheetData>
  <mergeCells count="3">
    <mergeCell ref="A13:A24"/>
    <mergeCell ref="A29:A36"/>
    <mergeCell ref="A7:A12"/>
  </mergeCells>
  <dataValidations count="2">
    <dataValidation type="list" allowBlank="1" showInputMessage="1" showErrorMessage="1" sqref="B8:B12">
      <formula1>$B$113:$B$159</formula1>
    </dataValidation>
    <dataValidation type="list" allowBlank="1" showInputMessage="1" showErrorMessage="1" sqref="B7">
      <formula1>$B$113:$B$157</formula1>
    </dataValidation>
  </dataValidations>
  <hyperlinks>
    <hyperlink ref="B40" r:id="rId1"/>
    <hyperlink ref="B43" r:id="rId2"/>
  </hyperlinks>
  <pageMargins left="0.70866141732283472" right="0.70866141732283472" top="0.74803149606299213" bottom="0.74803149606299213" header="0.31496062992125984" footer="0.31496062992125984"/>
  <pageSetup paperSize="8" scale="32" orientation="landscape" r:id="rId3"/>
</worksheet>
</file>

<file path=xl/worksheets/sheet6.xml><?xml version="1.0" encoding="utf-8"?>
<worksheet xmlns="http://schemas.openxmlformats.org/spreadsheetml/2006/main" xmlns:r="http://schemas.openxmlformats.org/officeDocument/2006/relationships">
  <sheetPr codeName="Sheet5"/>
  <dimension ref="A1:AW25"/>
  <sheetViews>
    <sheetView zoomScaleNormal="100" workbookViewId="0">
      <selection activeCell="B6" sqref="B6"/>
    </sheetView>
  </sheetViews>
  <sheetFormatPr defaultRowHeight="14.5"/>
  <cols>
    <col min="1" max="1" width="23.7265625" customWidth="1"/>
    <col min="2" max="2" width="8.54296875" customWidth="1"/>
  </cols>
  <sheetData>
    <row r="1" spans="1:49" ht="18.5">
      <c r="A1" s="1" t="s">
        <v>300</v>
      </c>
    </row>
    <row r="2" spans="1:49">
      <c r="A2" t="s">
        <v>76</v>
      </c>
    </row>
    <row r="3" spans="1:49" ht="15" thickBot="1"/>
    <row r="4" spans="1:49" ht="16.5">
      <c r="A4" s="208" t="s">
        <v>367</v>
      </c>
      <c r="B4" s="209"/>
      <c r="F4" s="150" t="s">
        <v>352</v>
      </c>
      <c r="G4" s="151">
        <v>0.53</v>
      </c>
      <c r="K4" s="146"/>
      <c r="L4" s="147" t="s">
        <v>354</v>
      </c>
    </row>
    <row r="5" spans="1:49" ht="15" thickBot="1">
      <c r="A5" s="210"/>
      <c r="B5" s="211"/>
      <c r="F5" s="152" t="s">
        <v>351</v>
      </c>
      <c r="G5" s="153">
        <f>(L5*G4)+((1-L5)*G4^2)</f>
        <v>0.30581000000000003</v>
      </c>
      <c r="K5" s="148" t="s">
        <v>353</v>
      </c>
      <c r="L5" s="149">
        <v>0.1</v>
      </c>
    </row>
    <row r="6" spans="1:49">
      <c r="A6" s="154" t="s">
        <v>348</v>
      </c>
      <c r="B6" s="155">
        <f>SUM('Workings 1'!E11:L11)</f>
        <v>129</v>
      </c>
      <c r="D6" s="144"/>
      <c r="G6" s="144"/>
      <c r="H6" s="144"/>
      <c r="I6" s="144"/>
      <c r="J6" s="144"/>
      <c r="K6" s="144"/>
    </row>
    <row r="7" spans="1:49">
      <c r="A7" s="154" t="s">
        <v>349</v>
      </c>
      <c r="B7" s="155">
        <v>1.5</v>
      </c>
    </row>
    <row r="8" spans="1:49">
      <c r="A8" s="154" t="s">
        <v>350</v>
      </c>
      <c r="B8" s="155">
        <v>10</v>
      </c>
      <c r="E8" s="160" t="s">
        <v>355</v>
      </c>
      <c r="F8" s="161"/>
      <c r="G8" s="161"/>
      <c r="H8" s="161"/>
      <c r="I8" s="161"/>
      <c r="J8" s="161"/>
      <c r="K8" s="161"/>
      <c r="L8" s="161"/>
      <c r="M8" s="161"/>
      <c r="N8" s="161"/>
      <c r="O8" s="161"/>
      <c r="P8" s="161"/>
      <c r="Q8" s="161"/>
      <c r="R8" s="161"/>
      <c r="S8" s="161"/>
      <c r="T8" s="161"/>
      <c r="U8" s="161"/>
      <c r="V8" s="161"/>
      <c r="W8" s="161"/>
      <c r="X8" s="161"/>
      <c r="Y8" s="161"/>
      <c r="Z8" s="161"/>
      <c r="AA8" s="161"/>
      <c r="AB8" s="161"/>
      <c r="AC8" s="161"/>
      <c r="AD8" s="161"/>
      <c r="AE8" s="161"/>
      <c r="AF8" s="161"/>
      <c r="AG8" s="161"/>
      <c r="AH8" s="161"/>
      <c r="AI8" s="161"/>
      <c r="AJ8" s="161"/>
      <c r="AK8" s="161"/>
      <c r="AL8" s="161"/>
      <c r="AM8" s="161"/>
      <c r="AN8" s="161"/>
      <c r="AO8" s="161"/>
      <c r="AP8" s="161"/>
      <c r="AQ8" s="161"/>
      <c r="AR8" s="161"/>
      <c r="AS8" s="161"/>
      <c r="AT8" s="161"/>
      <c r="AU8" s="161"/>
      <c r="AV8" s="161"/>
      <c r="AW8" s="162"/>
    </row>
    <row r="9" spans="1:49" ht="16">
      <c r="A9" s="154" t="s">
        <v>371</v>
      </c>
      <c r="B9" s="155">
        <f>(B7*8760/1000)</f>
        <v>13.14</v>
      </c>
      <c r="D9" s="157" t="s">
        <v>356</v>
      </c>
      <c r="E9" s="158">
        <v>2016</v>
      </c>
      <c r="F9" s="158">
        <v>2017</v>
      </c>
      <c r="G9" s="158">
        <v>2018</v>
      </c>
      <c r="H9" s="158">
        <v>2019</v>
      </c>
      <c r="I9" s="158">
        <v>2020</v>
      </c>
      <c r="J9" s="158">
        <v>2021</v>
      </c>
      <c r="K9" s="158">
        <v>2022</v>
      </c>
      <c r="L9" s="158">
        <v>2023</v>
      </c>
      <c r="M9" s="158">
        <v>2024</v>
      </c>
      <c r="N9" s="158">
        <v>2025</v>
      </c>
      <c r="O9" s="158">
        <v>2026</v>
      </c>
      <c r="P9" s="158">
        <v>2027</v>
      </c>
      <c r="Q9" s="158">
        <v>2028</v>
      </c>
      <c r="R9" s="158">
        <v>2029</v>
      </c>
      <c r="S9" s="158">
        <v>2030</v>
      </c>
      <c r="T9" s="158">
        <v>2031</v>
      </c>
      <c r="U9" s="158">
        <v>2032</v>
      </c>
      <c r="V9" s="158">
        <v>2033</v>
      </c>
      <c r="W9" s="158">
        <v>2034</v>
      </c>
      <c r="X9" s="158">
        <v>2035</v>
      </c>
      <c r="Y9" s="158">
        <v>2036</v>
      </c>
      <c r="Z9" s="158">
        <v>2037</v>
      </c>
      <c r="AA9" s="158">
        <v>2038</v>
      </c>
      <c r="AB9" s="158">
        <v>2039</v>
      </c>
      <c r="AC9" s="158">
        <v>2040</v>
      </c>
      <c r="AD9" s="158">
        <v>2041</v>
      </c>
      <c r="AE9" s="158">
        <v>2042</v>
      </c>
      <c r="AF9" s="158">
        <v>2043</v>
      </c>
      <c r="AG9" s="158">
        <v>2044</v>
      </c>
      <c r="AH9" s="158">
        <v>2045</v>
      </c>
      <c r="AI9" s="158">
        <v>2046</v>
      </c>
      <c r="AJ9" s="158">
        <v>2047</v>
      </c>
      <c r="AK9" s="158">
        <v>2048</v>
      </c>
      <c r="AL9" s="158">
        <v>2049</v>
      </c>
      <c r="AM9" s="158">
        <v>2050</v>
      </c>
      <c r="AN9" s="158">
        <v>2051</v>
      </c>
      <c r="AO9" s="158">
        <v>2052</v>
      </c>
      <c r="AP9" s="158">
        <v>2053</v>
      </c>
      <c r="AQ9" s="158">
        <v>2054</v>
      </c>
      <c r="AR9" s="158">
        <v>2055</v>
      </c>
      <c r="AS9" s="158">
        <v>2056</v>
      </c>
      <c r="AT9" s="158">
        <v>2057</v>
      </c>
      <c r="AU9" s="158">
        <v>2058</v>
      </c>
      <c r="AV9" s="158">
        <v>2059</v>
      </c>
      <c r="AW9" s="158">
        <v>2060</v>
      </c>
    </row>
    <row r="10" spans="1:49">
      <c r="A10" s="154" t="s">
        <v>372</v>
      </c>
      <c r="B10" s="155">
        <f>B8*G5*8760/1000</f>
        <v>26.788956000000006</v>
      </c>
      <c r="D10" s="157" t="s">
        <v>86</v>
      </c>
      <c r="E10" s="159">
        <f>$B$6*$B$11</f>
        <v>5150.8353240000006</v>
      </c>
      <c r="F10" s="159">
        <f t="shared" ref="F10:AW10" si="0">$B$6*$B$11</f>
        <v>5150.8353240000006</v>
      </c>
      <c r="G10" s="159">
        <f t="shared" si="0"/>
        <v>5150.8353240000006</v>
      </c>
      <c r="H10" s="159">
        <f t="shared" si="0"/>
        <v>5150.8353240000006</v>
      </c>
      <c r="I10" s="159">
        <f t="shared" si="0"/>
        <v>5150.8353240000006</v>
      </c>
      <c r="J10" s="159">
        <f t="shared" si="0"/>
        <v>5150.8353240000006</v>
      </c>
      <c r="K10" s="159">
        <f t="shared" si="0"/>
        <v>5150.8353240000006</v>
      </c>
      <c r="L10" s="159">
        <f t="shared" si="0"/>
        <v>5150.8353240000006</v>
      </c>
      <c r="M10" s="159">
        <f t="shared" si="0"/>
        <v>5150.8353240000006</v>
      </c>
      <c r="N10" s="159">
        <f t="shared" si="0"/>
        <v>5150.8353240000006</v>
      </c>
      <c r="O10" s="159">
        <f t="shared" si="0"/>
        <v>5150.8353240000006</v>
      </c>
      <c r="P10" s="159">
        <f t="shared" si="0"/>
        <v>5150.8353240000006</v>
      </c>
      <c r="Q10" s="159">
        <f t="shared" si="0"/>
        <v>5150.8353240000006</v>
      </c>
      <c r="R10" s="159">
        <f t="shared" si="0"/>
        <v>5150.8353240000006</v>
      </c>
      <c r="S10" s="159">
        <f t="shared" si="0"/>
        <v>5150.8353240000006</v>
      </c>
      <c r="T10" s="159">
        <f t="shared" si="0"/>
        <v>5150.8353240000006</v>
      </c>
      <c r="U10" s="159">
        <f t="shared" si="0"/>
        <v>5150.8353240000006</v>
      </c>
      <c r="V10" s="159">
        <f t="shared" si="0"/>
        <v>5150.8353240000006</v>
      </c>
      <c r="W10" s="159">
        <f t="shared" si="0"/>
        <v>5150.8353240000006</v>
      </c>
      <c r="X10" s="159">
        <f t="shared" si="0"/>
        <v>5150.8353240000006</v>
      </c>
      <c r="Y10" s="159">
        <f t="shared" si="0"/>
        <v>5150.8353240000006</v>
      </c>
      <c r="Z10" s="159">
        <f t="shared" si="0"/>
        <v>5150.8353240000006</v>
      </c>
      <c r="AA10" s="159">
        <f t="shared" si="0"/>
        <v>5150.8353240000006</v>
      </c>
      <c r="AB10" s="159">
        <f t="shared" si="0"/>
        <v>5150.8353240000006</v>
      </c>
      <c r="AC10" s="159">
        <f t="shared" si="0"/>
        <v>5150.8353240000006</v>
      </c>
      <c r="AD10" s="159">
        <f t="shared" si="0"/>
        <v>5150.8353240000006</v>
      </c>
      <c r="AE10" s="159">
        <f t="shared" si="0"/>
        <v>5150.8353240000006</v>
      </c>
      <c r="AF10" s="159">
        <f t="shared" si="0"/>
        <v>5150.8353240000006</v>
      </c>
      <c r="AG10" s="159">
        <f t="shared" si="0"/>
        <v>5150.8353240000006</v>
      </c>
      <c r="AH10" s="159">
        <f t="shared" si="0"/>
        <v>5150.8353240000006</v>
      </c>
      <c r="AI10" s="159">
        <f t="shared" si="0"/>
        <v>5150.8353240000006</v>
      </c>
      <c r="AJ10" s="159">
        <f t="shared" si="0"/>
        <v>5150.8353240000006</v>
      </c>
      <c r="AK10" s="159">
        <f t="shared" si="0"/>
        <v>5150.8353240000006</v>
      </c>
      <c r="AL10" s="159">
        <f t="shared" si="0"/>
        <v>5150.8353240000006</v>
      </c>
      <c r="AM10" s="159">
        <f t="shared" si="0"/>
        <v>5150.8353240000006</v>
      </c>
      <c r="AN10" s="159">
        <f t="shared" si="0"/>
        <v>5150.8353240000006</v>
      </c>
      <c r="AO10" s="159">
        <f t="shared" si="0"/>
        <v>5150.8353240000006</v>
      </c>
      <c r="AP10" s="159">
        <f t="shared" si="0"/>
        <v>5150.8353240000006</v>
      </c>
      <c r="AQ10" s="159">
        <f t="shared" si="0"/>
        <v>5150.8353240000006</v>
      </c>
      <c r="AR10" s="159">
        <f t="shared" si="0"/>
        <v>5150.8353240000006</v>
      </c>
      <c r="AS10" s="159">
        <f t="shared" si="0"/>
        <v>5150.8353240000006</v>
      </c>
      <c r="AT10" s="159">
        <f t="shared" si="0"/>
        <v>5150.8353240000006</v>
      </c>
      <c r="AU10" s="159">
        <f t="shared" si="0"/>
        <v>5150.8353240000006</v>
      </c>
      <c r="AV10" s="159">
        <f t="shared" si="0"/>
        <v>5150.8353240000006</v>
      </c>
      <c r="AW10" s="159">
        <f t="shared" si="0"/>
        <v>5150.8353240000006</v>
      </c>
    </row>
    <row r="11" spans="1:49" ht="15" thickBot="1">
      <c r="A11" s="156" t="s">
        <v>388</v>
      </c>
      <c r="B11" s="153">
        <f>SUM(B9:B10)</f>
        <v>39.928956000000007</v>
      </c>
    </row>
    <row r="23" spans="1:11">
      <c r="E23" s="144"/>
      <c r="F23" s="144"/>
      <c r="G23" s="144"/>
      <c r="H23" s="144"/>
      <c r="I23" s="144"/>
      <c r="J23" s="144"/>
      <c r="K23" s="144"/>
    </row>
    <row r="24" spans="1:11">
      <c r="A24" s="142"/>
      <c r="B24" s="144"/>
    </row>
    <row r="25" spans="1:11">
      <c r="A25" s="142"/>
      <c r="B25" s="144"/>
      <c r="F25" s="144"/>
      <c r="G25" s="144"/>
      <c r="H25" s="144"/>
      <c r="I25" s="144"/>
      <c r="J25" s="144"/>
      <c r="K25" s="144"/>
    </row>
  </sheetData>
  <mergeCells count="1">
    <mergeCell ref="A4:B5"/>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sheetPr>
    <tabColor rgb="FFFFFF00"/>
    <pageSetUpPr fitToPage="1"/>
  </sheetPr>
  <dimension ref="A1:BE214"/>
  <sheetViews>
    <sheetView zoomScale="80" zoomScaleNormal="80" zoomScaleSheetLayoutView="75" workbookViewId="0">
      <pane xSplit="2" ySplit="12" topLeftCell="C81" activePane="bottomRight" state="frozen"/>
      <selection activeCell="E44" sqref="E44"/>
      <selection pane="topRight" activeCell="E44" sqref="E44"/>
      <selection pane="bottomLeft" activeCell="E44" sqref="E44"/>
      <selection pane="bottomRight" activeCell="C10" sqref="C10"/>
    </sheetView>
  </sheetViews>
  <sheetFormatPr defaultColWidth="9.1796875" defaultRowHeight="16" outlineLevelRow="1"/>
  <cols>
    <col min="1" max="1" width="11.26953125" style="4" customWidth="1"/>
    <col min="2" max="2" width="37" style="4" customWidth="1"/>
    <col min="3" max="3" width="31.26953125" style="4" customWidth="1"/>
    <col min="4" max="4" width="7" style="4" bestFit="1" customWidth="1"/>
    <col min="5" max="5" width="9.7265625" style="4" customWidth="1"/>
    <col min="6" max="6" width="11" style="4" customWidth="1"/>
    <col min="7" max="7" width="10.453125" style="4" customWidth="1"/>
    <col min="8" max="8" width="10" style="4" bestFit="1" customWidth="1"/>
    <col min="9" max="9" width="9.81640625" style="4" customWidth="1"/>
    <col min="10" max="49" width="8.7265625" style="4" customWidth="1"/>
    <col min="50" max="50" width="9.81640625" style="4" bestFit="1" customWidth="1"/>
    <col min="51" max="53" width="9.26953125" style="4" bestFit="1" customWidth="1"/>
    <col min="54" max="56" width="9.81640625" style="4" bestFit="1" customWidth="1"/>
    <col min="57" max="16384" width="9.1796875" style="22"/>
  </cols>
  <sheetData>
    <row r="1" spans="1:56">
      <c r="A1" s="2"/>
      <c r="B1" s="3" t="s">
        <v>345</v>
      </c>
      <c r="C1" s="141" t="s">
        <v>344</v>
      </c>
      <c r="D1" s="141" t="s">
        <v>370</v>
      </c>
      <c r="E1" s="3"/>
      <c r="F1" s="3"/>
      <c r="G1" s="3"/>
      <c r="H1" s="3"/>
      <c r="I1" s="3"/>
      <c r="J1" s="3"/>
      <c r="K1" s="3"/>
      <c r="L1" s="164"/>
      <c r="AQ1" s="22"/>
      <c r="AR1" s="22"/>
      <c r="AS1" s="22"/>
      <c r="AT1" s="22"/>
      <c r="AU1" s="22"/>
      <c r="AV1" s="22"/>
      <c r="AW1" s="22"/>
      <c r="AX1" s="22"/>
      <c r="AY1" s="22"/>
      <c r="AZ1" s="22"/>
      <c r="BA1" s="22"/>
      <c r="BB1" s="22"/>
      <c r="BC1" s="22"/>
      <c r="BD1" s="22"/>
    </row>
    <row r="2" spans="1:56" ht="16.5" thickBot="1">
      <c r="AQ2" s="22"/>
      <c r="AR2" s="22"/>
      <c r="AS2" s="22"/>
      <c r="AT2" s="22"/>
      <c r="AU2" s="22"/>
      <c r="AV2" s="22"/>
      <c r="AW2" s="22"/>
      <c r="AX2" s="22"/>
      <c r="AY2" s="22"/>
      <c r="AZ2" s="22"/>
      <c r="BA2" s="22"/>
      <c r="BB2" s="22"/>
      <c r="BC2" s="22"/>
      <c r="BD2" s="22"/>
    </row>
    <row r="3" spans="1:56">
      <c r="B3" s="45" t="s">
        <v>83</v>
      </c>
      <c r="C3" s="46" t="s">
        <v>95</v>
      </c>
      <c r="D3" s="16"/>
      <c r="E3" s="9"/>
      <c r="F3" s="9"/>
      <c r="G3" s="9"/>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79"/>
      <c r="AR3" s="79"/>
      <c r="AS3" s="79"/>
      <c r="AT3" s="79"/>
      <c r="AU3" s="79"/>
      <c r="AV3" s="79"/>
      <c r="AW3" s="79"/>
      <c r="AX3" s="22"/>
      <c r="AY3" s="22"/>
      <c r="AZ3" s="22"/>
      <c r="BA3" s="22"/>
      <c r="BB3" s="22"/>
      <c r="BC3" s="22"/>
      <c r="BD3" s="22"/>
    </row>
    <row r="4" spans="1:56">
      <c r="B4" s="47">
        <v>16</v>
      </c>
      <c r="C4" s="44">
        <f>INDEX($E$81:$BD$81,1,$C$9+$B4-1)</f>
        <v>0.19809608908295817</v>
      </c>
      <c r="D4" s="9"/>
      <c r="E4" s="9"/>
      <c r="F4" s="86"/>
      <c r="G4" s="9"/>
      <c r="I4" s="40"/>
      <c r="U4" s="17"/>
      <c r="AQ4" s="22"/>
      <c r="AR4" s="22"/>
      <c r="AS4" s="22"/>
      <c r="AT4" s="22"/>
      <c r="AU4" s="22"/>
      <c r="AV4" s="22"/>
      <c r="AW4" s="22"/>
      <c r="AX4" s="22"/>
      <c r="AY4" s="22"/>
      <c r="AZ4" s="22"/>
      <c r="BA4" s="22"/>
      <c r="BB4" s="22"/>
      <c r="BC4" s="22"/>
      <c r="BD4" s="22"/>
    </row>
    <row r="5" spans="1:56">
      <c r="B5" s="47">
        <v>24</v>
      </c>
      <c r="C5" s="44">
        <f>INDEX($E$81:$BD$81,1,$C$9+$B5-1)</f>
        <v>0.52818684133036897</v>
      </c>
      <c r="D5" s="18"/>
      <c r="E5" s="62"/>
      <c r="F5" s="9"/>
      <c r="G5" s="9"/>
      <c r="AQ5" s="22"/>
      <c r="AR5" s="22"/>
      <c r="AS5" s="22"/>
      <c r="AT5" s="22"/>
      <c r="AU5" s="22"/>
      <c r="AV5" s="22"/>
      <c r="AW5" s="22"/>
      <c r="AX5" s="22"/>
      <c r="AY5" s="22"/>
      <c r="AZ5" s="22"/>
      <c r="BA5" s="22"/>
      <c r="BB5" s="22"/>
      <c r="BC5" s="22"/>
      <c r="BD5" s="22"/>
    </row>
    <row r="6" spans="1:56">
      <c r="B6" s="47">
        <v>32</v>
      </c>
      <c r="C6" s="44">
        <f>INDEX($E$81:$BD$81,1,$C$9+$B6-1)</f>
        <v>0.77304535181758127</v>
      </c>
      <c r="D6" s="9"/>
      <c r="E6" s="9"/>
      <c r="F6" s="9"/>
      <c r="G6" s="9"/>
      <c r="AQ6" s="22"/>
      <c r="AR6" s="22"/>
      <c r="AS6" s="22"/>
      <c r="AT6" s="22"/>
      <c r="AU6" s="22"/>
      <c r="AV6" s="22"/>
      <c r="AW6" s="22"/>
      <c r="AX6" s="22"/>
      <c r="AY6" s="22"/>
      <c r="AZ6" s="22"/>
      <c r="BA6" s="22"/>
      <c r="BB6" s="22"/>
      <c r="BC6" s="22"/>
      <c r="BD6" s="22"/>
    </row>
    <row r="7" spans="1:56">
      <c r="B7" s="47">
        <v>45</v>
      </c>
      <c r="C7" s="44">
        <f>INDEX($E$81:$BD$81,1,$C$9+$B7-1)</f>
        <v>1.0287256181708111</v>
      </c>
      <c r="D7" s="9"/>
      <c r="E7" s="9"/>
      <c r="F7" s="9"/>
      <c r="G7" s="9"/>
      <c r="AQ7" s="22"/>
      <c r="AR7" s="22"/>
      <c r="AS7" s="22"/>
      <c r="AT7" s="22"/>
      <c r="AU7" s="22"/>
      <c r="AV7" s="22"/>
      <c r="AW7" s="22"/>
      <c r="AX7" s="22"/>
      <c r="AY7" s="22"/>
      <c r="AZ7" s="22"/>
      <c r="BA7" s="22"/>
      <c r="BB7" s="22"/>
      <c r="BC7" s="22"/>
      <c r="BD7" s="22"/>
    </row>
    <row r="8" spans="1:56">
      <c r="B8" s="48"/>
      <c r="C8" s="44"/>
      <c r="D8" s="9"/>
      <c r="E8" s="9"/>
      <c r="F8" s="9"/>
      <c r="G8" s="9"/>
      <c r="AQ8" s="22"/>
      <c r="AR8" s="22"/>
      <c r="AS8" s="22"/>
      <c r="AT8" s="22"/>
      <c r="AU8" s="22"/>
      <c r="AV8" s="22"/>
      <c r="AW8" s="22"/>
      <c r="AX8" s="22"/>
      <c r="AY8" s="22"/>
      <c r="AZ8" s="22"/>
      <c r="BA8" s="22"/>
      <c r="BB8" s="22"/>
      <c r="BC8" s="22"/>
      <c r="BD8" s="22"/>
    </row>
    <row r="9" spans="1:56" ht="16.5" thickBot="1">
      <c r="B9" s="111" t="s">
        <v>81</v>
      </c>
      <c r="C9" s="135">
        <v>1</v>
      </c>
      <c r="D9" s="9"/>
      <c r="E9" s="9"/>
      <c r="F9" s="9"/>
      <c r="G9" s="9"/>
      <c r="AQ9" s="22"/>
      <c r="AR9" s="22"/>
      <c r="AS9" s="22"/>
      <c r="AT9" s="22"/>
      <c r="AU9" s="22"/>
      <c r="AV9" s="22"/>
      <c r="AW9" s="22"/>
      <c r="AX9" s="22"/>
      <c r="AY9" s="22"/>
      <c r="AZ9" s="22"/>
      <c r="BA9" s="22"/>
      <c r="BB9" s="22"/>
      <c r="BC9" s="22"/>
      <c r="BD9" s="22"/>
    </row>
    <row r="10" spans="1:56">
      <c r="E10" s="5" t="s">
        <v>15</v>
      </c>
      <c r="F10" s="6"/>
      <c r="G10" s="6"/>
      <c r="H10" s="6"/>
      <c r="I10" s="6"/>
      <c r="J10" s="6"/>
      <c r="K10" s="6"/>
      <c r="L10" s="7"/>
      <c r="M10" s="5" t="s">
        <v>19</v>
      </c>
      <c r="N10" s="6"/>
      <c r="O10" s="6"/>
      <c r="P10" s="6"/>
      <c r="Q10" s="6"/>
      <c r="R10" s="6"/>
      <c r="S10" s="6"/>
      <c r="T10" s="7"/>
      <c r="U10" s="5" t="s">
        <v>20</v>
      </c>
      <c r="V10" s="6"/>
      <c r="W10" s="6"/>
      <c r="X10" s="6"/>
      <c r="Y10" s="6"/>
      <c r="Z10" s="6"/>
      <c r="AA10" s="6"/>
      <c r="AB10" s="7"/>
      <c r="AC10" s="5" t="s">
        <v>21</v>
      </c>
      <c r="AD10" s="6"/>
      <c r="AE10" s="6"/>
      <c r="AF10" s="6"/>
      <c r="AG10" s="6"/>
      <c r="AH10" s="6"/>
      <c r="AI10" s="6"/>
      <c r="AJ10" s="7"/>
      <c r="AK10" s="5" t="s">
        <v>22</v>
      </c>
      <c r="AL10" s="6"/>
      <c r="AM10" s="6"/>
      <c r="AN10" s="6"/>
      <c r="AO10" s="6"/>
      <c r="AP10" s="6"/>
      <c r="AQ10" s="6"/>
      <c r="AR10" s="7"/>
      <c r="AS10" s="5" t="s">
        <v>23</v>
      </c>
      <c r="AT10" s="6"/>
      <c r="AU10" s="6"/>
      <c r="AV10" s="6"/>
      <c r="AW10" s="7"/>
      <c r="AX10" s="5"/>
      <c r="AY10" s="6"/>
      <c r="AZ10" s="6"/>
      <c r="BA10" s="5" t="s">
        <v>50</v>
      </c>
      <c r="BB10" s="6"/>
      <c r="BC10" s="6"/>
      <c r="BD10" s="7"/>
    </row>
    <row r="11" spans="1:56">
      <c r="E11" s="4">
        <v>1</v>
      </c>
      <c r="F11" s="4">
        <v>2</v>
      </c>
      <c r="G11" s="4">
        <v>3</v>
      </c>
      <c r="H11" s="4">
        <v>4</v>
      </c>
      <c r="I11" s="4">
        <v>5</v>
      </c>
      <c r="J11" s="4">
        <v>6</v>
      </c>
      <c r="K11" s="4">
        <v>7</v>
      </c>
      <c r="L11" s="4">
        <v>8</v>
      </c>
      <c r="M11" s="4">
        <v>9</v>
      </c>
      <c r="N11" s="4">
        <v>10</v>
      </c>
      <c r="O11" s="4">
        <v>11</v>
      </c>
      <c r="P11" s="4">
        <v>12</v>
      </c>
      <c r="Q11" s="4">
        <v>13</v>
      </c>
      <c r="R11" s="4">
        <v>14</v>
      </c>
      <c r="S11" s="4">
        <v>15</v>
      </c>
      <c r="T11" s="4">
        <v>16</v>
      </c>
      <c r="U11" s="4">
        <v>17</v>
      </c>
      <c r="V11" s="4">
        <v>18</v>
      </c>
      <c r="W11" s="4">
        <v>19</v>
      </c>
      <c r="X11" s="4">
        <v>20</v>
      </c>
      <c r="Y11" s="4">
        <v>21</v>
      </c>
      <c r="Z11" s="4">
        <v>22</v>
      </c>
      <c r="AA11" s="4">
        <v>23</v>
      </c>
      <c r="AB11" s="4">
        <v>24</v>
      </c>
      <c r="AC11" s="4">
        <v>25</v>
      </c>
      <c r="AD11" s="4">
        <v>26</v>
      </c>
      <c r="AE11" s="4">
        <v>27</v>
      </c>
      <c r="AF11" s="4">
        <v>28</v>
      </c>
      <c r="AG11" s="4">
        <v>29</v>
      </c>
      <c r="AH11" s="4">
        <v>30</v>
      </c>
      <c r="AI11" s="4">
        <v>31</v>
      </c>
      <c r="AJ11" s="4">
        <v>32</v>
      </c>
      <c r="AK11" s="4">
        <v>33</v>
      </c>
      <c r="AL11" s="4">
        <v>34</v>
      </c>
      <c r="AM11" s="4">
        <v>35</v>
      </c>
      <c r="AN11" s="4">
        <v>36</v>
      </c>
      <c r="AO11" s="4">
        <v>37</v>
      </c>
      <c r="AP11" s="4">
        <v>38</v>
      </c>
      <c r="AQ11" s="4">
        <v>39</v>
      </c>
      <c r="AR11" s="4">
        <v>40</v>
      </c>
      <c r="AS11" s="4">
        <v>41</v>
      </c>
      <c r="AT11" s="4">
        <v>42</v>
      </c>
      <c r="AU11" s="4">
        <v>43</v>
      </c>
      <c r="AV11" s="4">
        <v>44</v>
      </c>
      <c r="AW11" s="4">
        <v>45</v>
      </c>
      <c r="AX11" s="4">
        <v>46</v>
      </c>
      <c r="AY11" s="4">
        <v>47</v>
      </c>
      <c r="AZ11" s="4">
        <v>48</v>
      </c>
      <c r="BA11" s="4">
        <v>49</v>
      </c>
      <c r="BB11" s="4">
        <v>50</v>
      </c>
      <c r="BC11" s="4">
        <v>51</v>
      </c>
      <c r="BD11" s="4">
        <v>52</v>
      </c>
    </row>
    <row r="12" spans="1:56">
      <c r="C12" s="4" t="s">
        <v>45</v>
      </c>
      <c r="D12" s="4" t="s">
        <v>46</v>
      </c>
      <c r="E12" s="9">
        <v>2016</v>
      </c>
      <c r="F12" s="9">
        <v>2017</v>
      </c>
      <c r="G12" s="9">
        <v>2018</v>
      </c>
      <c r="H12" s="9">
        <v>2019</v>
      </c>
      <c r="I12" s="9">
        <v>2020</v>
      </c>
      <c r="J12" s="9">
        <v>2021</v>
      </c>
      <c r="K12" s="9">
        <v>2022</v>
      </c>
      <c r="L12" s="9">
        <v>2023</v>
      </c>
      <c r="M12" s="4">
        <v>2024</v>
      </c>
      <c r="N12" s="4">
        <v>2025</v>
      </c>
      <c r="O12" s="4">
        <v>2026</v>
      </c>
      <c r="P12" s="4">
        <v>2027</v>
      </c>
      <c r="Q12" s="4">
        <v>2028</v>
      </c>
      <c r="R12" s="4">
        <v>2029</v>
      </c>
      <c r="S12" s="4">
        <v>2030</v>
      </c>
      <c r="T12" s="4">
        <v>2031</v>
      </c>
      <c r="U12" s="4">
        <v>2032</v>
      </c>
      <c r="V12" s="4">
        <v>2033</v>
      </c>
      <c r="W12" s="4">
        <v>2034</v>
      </c>
      <c r="X12" s="4">
        <v>2035</v>
      </c>
      <c r="Y12" s="4">
        <v>2036</v>
      </c>
      <c r="Z12" s="4">
        <v>2037</v>
      </c>
      <c r="AA12" s="4">
        <v>2038</v>
      </c>
      <c r="AB12" s="4">
        <v>2039</v>
      </c>
      <c r="AC12" s="4">
        <v>2040</v>
      </c>
      <c r="AD12" s="4">
        <v>2041</v>
      </c>
      <c r="AE12" s="4">
        <v>2042</v>
      </c>
      <c r="AF12" s="4">
        <v>2043</v>
      </c>
      <c r="AG12" s="4">
        <v>2044</v>
      </c>
      <c r="AH12" s="4">
        <v>2045</v>
      </c>
      <c r="AI12" s="4">
        <v>2046</v>
      </c>
      <c r="AJ12" s="4">
        <v>2047</v>
      </c>
      <c r="AK12" s="4">
        <v>2048</v>
      </c>
      <c r="AL12" s="4">
        <v>2049</v>
      </c>
      <c r="AM12" s="4">
        <v>2050</v>
      </c>
      <c r="AN12" s="4">
        <v>2051</v>
      </c>
      <c r="AO12" s="4">
        <v>2052</v>
      </c>
      <c r="AP12" s="4">
        <v>2053</v>
      </c>
      <c r="AQ12" s="4">
        <v>2054</v>
      </c>
      <c r="AR12" s="4">
        <v>2055</v>
      </c>
      <c r="AS12" s="4">
        <v>2056</v>
      </c>
      <c r="AT12" s="4">
        <v>2057</v>
      </c>
      <c r="AU12" s="4">
        <v>2058</v>
      </c>
      <c r="AV12" s="4">
        <v>2059</v>
      </c>
      <c r="AW12" s="4">
        <v>2060</v>
      </c>
      <c r="AX12" s="4">
        <v>2061</v>
      </c>
      <c r="AY12" s="4">
        <v>2062</v>
      </c>
      <c r="AZ12" s="4">
        <v>2063</v>
      </c>
      <c r="BA12" s="4">
        <v>2064</v>
      </c>
      <c r="BB12" s="4">
        <v>2065</v>
      </c>
      <c r="BC12" s="4">
        <v>2066</v>
      </c>
      <c r="BD12" s="4">
        <v>2067</v>
      </c>
    </row>
    <row r="13" spans="1:56">
      <c r="A13" s="205" t="s">
        <v>11</v>
      </c>
      <c r="B13" s="60" t="s">
        <v>159</v>
      </c>
      <c r="C13" s="59"/>
      <c r="D13" s="60" t="s">
        <v>39</v>
      </c>
      <c r="E13" s="61">
        <f>-1*'Workings 1'!E13</f>
        <v>-0.14318399999999998</v>
      </c>
      <c r="F13" s="61">
        <f>-1*'Workings 1'!F13</f>
        <v>-0.26250399999999996</v>
      </c>
      <c r="G13" s="61">
        <f>-1*'Workings 1'!G13</f>
        <v>-1.13354</v>
      </c>
      <c r="H13" s="61">
        <f>-1*'Workings 1'!H13</f>
        <v>0</v>
      </c>
      <c r="I13" s="61">
        <f>-1*'Workings 1'!I13</f>
        <v>0</v>
      </c>
      <c r="J13" s="61">
        <f>-1*'Workings 1'!J13</f>
        <v>0</v>
      </c>
      <c r="K13" s="61">
        <f>-1*'Workings 1'!K13</f>
        <v>0</v>
      </c>
      <c r="L13" s="61">
        <f>-1*'Workings 1'!L13</f>
        <v>0</v>
      </c>
      <c r="M13" s="61"/>
      <c r="N13" s="61"/>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61"/>
      <c r="AU13" s="61"/>
      <c r="AV13" s="61"/>
      <c r="AW13" s="61"/>
      <c r="AX13" s="60"/>
      <c r="AY13" s="60"/>
      <c r="AZ13" s="60"/>
      <c r="BA13" s="60"/>
      <c r="BB13" s="60"/>
      <c r="BC13" s="60"/>
      <c r="BD13" s="60"/>
    </row>
    <row r="14" spans="1:56">
      <c r="A14" s="206"/>
      <c r="B14" s="60" t="s">
        <v>196</v>
      </c>
      <c r="C14" s="59"/>
      <c r="D14" s="60" t="s">
        <v>39</v>
      </c>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0"/>
      <c r="AY14" s="60"/>
      <c r="AZ14" s="60"/>
      <c r="BA14" s="60"/>
      <c r="BB14" s="60"/>
      <c r="BC14" s="60"/>
      <c r="BD14" s="60"/>
    </row>
    <row r="15" spans="1:56">
      <c r="A15" s="206"/>
      <c r="B15" s="60" t="s">
        <v>196</v>
      </c>
      <c r="C15" s="59"/>
      <c r="D15" s="60" t="s">
        <v>39</v>
      </c>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0"/>
      <c r="AY15" s="60"/>
      <c r="AZ15" s="60"/>
      <c r="BA15" s="60"/>
      <c r="BB15" s="60"/>
      <c r="BC15" s="60"/>
      <c r="BD15" s="60"/>
    </row>
    <row r="16" spans="1:56">
      <c r="A16" s="206"/>
      <c r="B16" s="60" t="s">
        <v>196</v>
      </c>
      <c r="C16" s="59"/>
      <c r="D16" s="60" t="s">
        <v>39</v>
      </c>
      <c r="E16" s="61"/>
      <c r="F16" s="61"/>
      <c r="G16" s="61"/>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61"/>
      <c r="AU16" s="61"/>
      <c r="AV16" s="61"/>
      <c r="AW16" s="61"/>
      <c r="AX16" s="60"/>
      <c r="AY16" s="60"/>
      <c r="AZ16" s="60"/>
      <c r="BA16" s="60"/>
      <c r="BB16" s="60"/>
      <c r="BC16" s="60"/>
      <c r="BD16" s="60"/>
    </row>
    <row r="17" spans="1:56">
      <c r="A17" s="206"/>
      <c r="B17" s="60" t="s">
        <v>196</v>
      </c>
      <c r="C17" s="59"/>
      <c r="D17" s="60" t="s">
        <v>39</v>
      </c>
      <c r="E17" s="61"/>
      <c r="F17" s="61"/>
      <c r="G17" s="61"/>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c r="AM17" s="61"/>
      <c r="AN17" s="61"/>
      <c r="AO17" s="61"/>
      <c r="AP17" s="61"/>
      <c r="AQ17" s="61"/>
      <c r="AR17" s="61"/>
      <c r="AS17" s="61"/>
      <c r="AT17" s="61"/>
      <c r="AU17" s="61"/>
      <c r="AV17" s="61"/>
      <c r="AW17" s="61"/>
      <c r="AX17" s="60"/>
      <c r="AY17" s="60"/>
      <c r="AZ17" s="60"/>
      <c r="BA17" s="60"/>
      <c r="BB17" s="60"/>
      <c r="BC17" s="60"/>
      <c r="BD17" s="60"/>
    </row>
    <row r="18" spans="1:56" ht="16.5" thickBot="1">
      <c r="A18" s="207"/>
      <c r="B18" s="122" t="s">
        <v>195</v>
      </c>
      <c r="C18" s="128"/>
      <c r="D18" s="123" t="s">
        <v>39</v>
      </c>
      <c r="E18" s="58">
        <f>SUM(E13:E17)</f>
        <v>-0.14318399999999998</v>
      </c>
      <c r="F18" s="58">
        <f t="shared" ref="F18:AW18" si="0">SUM(F13:F17)</f>
        <v>-0.26250399999999996</v>
      </c>
      <c r="G18" s="58">
        <f t="shared" si="0"/>
        <v>-1.13354</v>
      </c>
      <c r="H18" s="58">
        <f t="shared" si="0"/>
        <v>0</v>
      </c>
      <c r="I18" s="58">
        <f t="shared" si="0"/>
        <v>0</v>
      </c>
      <c r="J18" s="58">
        <f t="shared" si="0"/>
        <v>0</v>
      </c>
      <c r="K18" s="58">
        <f t="shared" si="0"/>
        <v>0</v>
      </c>
      <c r="L18" s="58">
        <f t="shared" si="0"/>
        <v>0</v>
      </c>
      <c r="M18" s="58">
        <f t="shared" si="0"/>
        <v>0</v>
      </c>
      <c r="N18" s="58">
        <f t="shared" si="0"/>
        <v>0</v>
      </c>
      <c r="O18" s="58">
        <f t="shared" si="0"/>
        <v>0</v>
      </c>
      <c r="P18" s="58">
        <f t="shared" si="0"/>
        <v>0</v>
      </c>
      <c r="Q18" s="58">
        <f t="shared" si="0"/>
        <v>0</v>
      </c>
      <c r="R18" s="58">
        <f t="shared" si="0"/>
        <v>0</v>
      </c>
      <c r="S18" s="58">
        <f t="shared" si="0"/>
        <v>0</v>
      </c>
      <c r="T18" s="58">
        <f t="shared" si="0"/>
        <v>0</v>
      </c>
      <c r="U18" s="58">
        <f t="shared" si="0"/>
        <v>0</v>
      </c>
      <c r="V18" s="58">
        <f t="shared" si="0"/>
        <v>0</v>
      </c>
      <c r="W18" s="58">
        <f t="shared" si="0"/>
        <v>0</v>
      </c>
      <c r="X18" s="58">
        <f t="shared" si="0"/>
        <v>0</v>
      </c>
      <c r="Y18" s="58">
        <f t="shared" si="0"/>
        <v>0</v>
      </c>
      <c r="Z18" s="58">
        <f t="shared" si="0"/>
        <v>0</v>
      </c>
      <c r="AA18" s="58">
        <f t="shared" si="0"/>
        <v>0</v>
      </c>
      <c r="AB18" s="58">
        <f t="shared" si="0"/>
        <v>0</v>
      </c>
      <c r="AC18" s="58">
        <f t="shared" si="0"/>
        <v>0</v>
      </c>
      <c r="AD18" s="58">
        <f t="shared" si="0"/>
        <v>0</v>
      </c>
      <c r="AE18" s="58">
        <f t="shared" si="0"/>
        <v>0</v>
      </c>
      <c r="AF18" s="58">
        <f t="shared" si="0"/>
        <v>0</v>
      </c>
      <c r="AG18" s="58">
        <f t="shared" si="0"/>
        <v>0</v>
      </c>
      <c r="AH18" s="58">
        <f t="shared" si="0"/>
        <v>0</v>
      </c>
      <c r="AI18" s="58">
        <f t="shared" si="0"/>
        <v>0</v>
      </c>
      <c r="AJ18" s="58">
        <f t="shared" si="0"/>
        <v>0</v>
      </c>
      <c r="AK18" s="58">
        <f t="shared" si="0"/>
        <v>0</v>
      </c>
      <c r="AL18" s="58">
        <f t="shared" si="0"/>
        <v>0</v>
      </c>
      <c r="AM18" s="58">
        <f t="shared" si="0"/>
        <v>0</v>
      </c>
      <c r="AN18" s="58">
        <f t="shared" si="0"/>
        <v>0</v>
      </c>
      <c r="AO18" s="58">
        <f t="shared" si="0"/>
        <v>0</v>
      </c>
      <c r="AP18" s="58">
        <f t="shared" si="0"/>
        <v>0</v>
      </c>
      <c r="AQ18" s="58">
        <f t="shared" si="0"/>
        <v>0</v>
      </c>
      <c r="AR18" s="58">
        <f t="shared" si="0"/>
        <v>0</v>
      </c>
      <c r="AS18" s="58">
        <f t="shared" si="0"/>
        <v>0</v>
      </c>
      <c r="AT18" s="58">
        <f t="shared" si="0"/>
        <v>0</v>
      </c>
      <c r="AU18" s="58">
        <f t="shared" si="0"/>
        <v>0</v>
      </c>
      <c r="AV18" s="58">
        <f t="shared" si="0"/>
        <v>0</v>
      </c>
      <c r="AW18" s="58">
        <f t="shared" si="0"/>
        <v>0</v>
      </c>
      <c r="AX18" s="60"/>
      <c r="AY18" s="60"/>
      <c r="AZ18" s="60"/>
      <c r="BA18" s="60"/>
      <c r="BB18" s="60"/>
      <c r="BC18" s="60"/>
      <c r="BD18" s="60"/>
    </row>
    <row r="19" spans="1:56">
      <c r="A19" s="212" t="s">
        <v>299</v>
      </c>
      <c r="B19" s="60" t="s">
        <v>174</v>
      </c>
      <c r="C19" s="8"/>
      <c r="D19" s="9" t="s">
        <v>39</v>
      </c>
      <c r="E19" s="33"/>
      <c r="F19" s="33"/>
      <c r="G19" s="33"/>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row>
    <row r="20" spans="1:56">
      <c r="A20" s="212"/>
      <c r="B20" s="60" t="s">
        <v>159</v>
      </c>
      <c r="C20" s="8"/>
      <c r="D20" s="9" t="s">
        <v>39</v>
      </c>
      <c r="E20" s="33"/>
      <c r="F20" s="33"/>
      <c r="G20" s="33"/>
      <c r="H20" s="33"/>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row>
    <row r="21" spans="1:56">
      <c r="A21" s="212"/>
      <c r="B21" s="60" t="s">
        <v>196</v>
      </c>
      <c r="C21" s="8"/>
      <c r="D21" s="9" t="s">
        <v>39</v>
      </c>
      <c r="E21" s="33"/>
      <c r="F21" s="33"/>
      <c r="G21" s="33"/>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row>
    <row r="22" spans="1:56">
      <c r="A22" s="212"/>
      <c r="B22" s="60" t="s">
        <v>196</v>
      </c>
      <c r="C22" s="8"/>
      <c r="D22" s="9" t="s">
        <v>39</v>
      </c>
      <c r="E22" s="33"/>
      <c r="F22" s="33"/>
      <c r="G22" s="33"/>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row>
    <row r="23" spans="1:56">
      <c r="A23" s="212"/>
      <c r="B23" s="60" t="s">
        <v>196</v>
      </c>
      <c r="C23" s="8"/>
      <c r="D23" s="9" t="s">
        <v>39</v>
      </c>
      <c r="E23" s="33"/>
      <c r="F23" s="33"/>
      <c r="G23" s="33"/>
      <c r="H23" s="33"/>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row>
    <row r="24" spans="1:56">
      <c r="A24" s="212"/>
      <c r="B24" s="60" t="s">
        <v>196</v>
      </c>
      <c r="C24" s="8"/>
      <c r="D24" s="9" t="s">
        <v>39</v>
      </c>
      <c r="E24" s="33"/>
      <c r="F24" s="33"/>
      <c r="G24" s="33"/>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row>
    <row r="25" spans="1:56">
      <c r="A25" s="213"/>
      <c r="B25" s="60" t="s">
        <v>318</v>
      </c>
      <c r="C25" s="8"/>
      <c r="D25" s="9" t="s">
        <v>39</v>
      </c>
      <c r="E25" s="67">
        <f>SUM(E19:E24)</f>
        <v>0</v>
      </c>
      <c r="F25" s="67">
        <f t="shared" ref="F25:BD25" si="1">SUM(F19:F24)</f>
        <v>0</v>
      </c>
      <c r="G25" s="67">
        <f t="shared" si="1"/>
        <v>0</v>
      </c>
      <c r="H25" s="67">
        <f t="shared" si="1"/>
        <v>0</v>
      </c>
      <c r="I25" s="67">
        <f t="shared" si="1"/>
        <v>0</v>
      </c>
      <c r="J25" s="67">
        <f t="shared" si="1"/>
        <v>0</v>
      </c>
      <c r="K25" s="67">
        <f t="shared" si="1"/>
        <v>0</v>
      </c>
      <c r="L25" s="67">
        <f t="shared" si="1"/>
        <v>0</v>
      </c>
      <c r="M25" s="67">
        <f t="shared" si="1"/>
        <v>0</v>
      </c>
      <c r="N25" s="67">
        <f t="shared" si="1"/>
        <v>0</v>
      </c>
      <c r="O25" s="67">
        <f t="shared" si="1"/>
        <v>0</v>
      </c>
      <c r="P25" s="67">
        <f t="shared" si="1"/>
        <v>0</v>
      </c>
      <c r="Q25" s="67">
        <f t="shared" si="1"/>
        <v>0</v>
      </c>
      <c r="R25" s="67">
        <f t="shared" si="1"/>
        <v>0</v>
      </c>
      <c r="S25" s="67">
        <f t="shared" si="1"/>
        <v>0</v>
      </c>
      <c r="T25" s="67">
        <f t="shared" si="1"/>
        <v>0</v>
      </c>
      <c r="U25" s="67">
        <f t="shared" si="1"/>
        <v>0</v>
      </c>
      <c r="V25" s="67">
        <f t="shared" si="1"/>
        <v>0</v>
      </c>
      <c r="W25" s="67">
        <f t="shared" si="1"/>
        <v>0</v>
      </c>
      <c r="X25" s="67">
        <f t="shared" si="1"/>
        <v>0</v>
      </c>
      <c r="Y25" s="67">
        <f t="shared" si="1"/>
        <v>0</v>
      </c>
      <c r="Z25" s="67">
        <f t="shared" si="1"/>
        <v>0</v>
      </c>
      <c r="AA25" s="67">
        <f t="shared" si="1"/>
        <v>0</v>
      </c>
      <c r="AB25" s="67">
        <f t="shared" si="1"/>
        <v>0</v>
      </c>
      <c r="AC25" s="67">
        <f t="shared" si="1"/>
        <v>0</v>
      </c>
      <c r="AD25" s="67">
        <f t="shared" si="1"/>
        <v>0</v>
      </c>
      <c r="AE25" s="67">
        <f t="shared" si="1"/>
        <v>0</v>
      </c>
      <c r="AF25" s="67">
        <f t="shared" si="1"/>
        <v>0</v>
      </c>
      <c r="AG25" s="67">
        <f t="shared" si="1"/>
        <v>0</v>
      </c>
      <c r="AH25" s="67">
        <f t="shared" si="1"/>
        <v>0</v>
      </c>
      <c r="AI25" s="67">
        <f t="shared" si="1"/>
        <v>0</v>
      </c>
      <c r="AJ25" s="67">
        <f t="shared" si="1"/>
        <v>0</v>
      </c>
      <c r="AK25" s="67">
        <f t="shared" si="1"/>
        <v>0</v>
      </c>
      <c r="AL25" s="67">
        <f t="shared" si="1"/>
        <v>0</v>
      </c>
      <c r="AM25" s="67">
        <f t="shared" si="1"/>
        <v>0</v>
      </c>
      <c r="AN25" s="67">
        <f t="shared" si="1"/>
        <v>0</v>
      </c>
      <c r="AO25" s="67">
        <f t="shared" si="1"/>
        <v>0</v>
      </c>
      <c r="AP25" s="67">
        <f t="shared" si="1"/>
        <v>0</v>
      </c>
      <c r="AQ25" s="67">
        <f t="shared" si="1"/>
        <v>0</v>
      </c>
      <c r="AR25" s="67">
        <f t="shared" si="1"/>
        <v>0</v>
      </c>
      <c r="AS25" s="67">
        <f t="shared" si="1"/>
        <v>0</v>
      </c>
      <c r="AT25" s="67">
        <f t="shared" si="1"/>
        <v>0</v>
      </c>
      <c r="AU25" s="67">
        <f t="shared" si="1"/>
        <v>0</v>
      </c>
      <c r="AV25" s="67">
        <f t="shared" si="1"/>
        <v>0</v>
      </c>
      <c r="AW25" s="67">
        <f t="shared" si="1"/>
        <v>0</v>
      </c>
      <c r="AX25" s="67">
        <f t="shared" si="1"/>
        <v>0</v>
      </c>
      <c r="AY25" s="67">
        <f t="shared" si="1"/>
        <v>0</v>
      </c>
      <c r="AZ25" s="67">
        <f t="shared" si="1"/>
        <v>0</v>
      </c>
      <c r="BA25" s="67">
        <f t="shared" si="1"/>
        <v>0</v>
      </c>
      <c r="BB25" s="67">
        <f t="shared" si="1"/>
        <v>0</v>
      </c>
      <c r="BC25" s="67">
        <f t="shared" si="1"/>
        <v>0</v>
      </c>
      <c r="BD25" s="67">
        <f t="shared" si="1"/>
        <v>0</v>
      </c>
    </row>
    <row r="26" spans="1:56" ht="16.5" thickBot="1">
      <c r="A26" s="112"/>
      <c r="B26" s="56" t="s">
        <v>94</v>
      </c>
      <c r="C26" s="57" t="s">
        <v>92</v>
      </c>
      <c r="D26" s="56" t="s">
        <v>39</v>
      </c>
      <c r="E26" s="58">
        <f>E18+E25</f>
        <v>-0.14318399999999998</v>
      </c>
      <c r="F26" s="58">
        <f t="shared" ref="F26:BD26" si="2">F18+F25</f>
        <v>-0.26250399999999996</v>
      </c>
      <c r="G26" s="58">
        <f t="shared" si="2"/>
        <v>-1.13354</v>
      </c>
      <c r="H26" s="58">
        <f t="shared" si="2"/>
        <v>0</v>
      </c>
      <c r="I26" s="58">
        <f t="shared" si="2"/>
        <v>0</v>
      </c>
      <c r="J26" s="58">
        <f t="shared" si="2"/>
        <v>0</v>
      </c>
      <c r="K26" s="58">
        <f t="shared" si="2"/>
        <v>0</v>
      </c>
      <c r="L26" s="58">
        <f t="shared" si="2"/>
        <v>0</v>
      </c>
      <c r="M26" s="58">
        <f t="shared" si="2"/>
        <v>0</v>
      </c>
      <c r="N26" s="58">
        <f t="shared" si="2"/>
        <v>0</v>
      </c>
      <c r="O26" s="58">
        <f t="shared" si="2"/>
        <v>0</v>
      </c>
      <c r="P26" s="58">
        <f t="shared" si="2"/>
        <v>0</v>
      </c>
      <c r="Q26" s="58">
        <f t="shared" si="2"/>
        <v>0</v>
      </c>
      <c r="R26" s="58">
        <f t="shared" si="2"/>
        <v>0</v>
      </c>
      <c r="S26" s="58">
        <f t="shared" si="2"/>
        <v>0</v>
      </c>
      <c r="T26" s="58">
        <f t="shared" si="2"/>
        <v>0</v>
      </c>
      <c r="U26" s="58">
        <f t="shared" si="2"/>
        <v>0</v>
      </c>
      <c r="V26" s="58">
        <f t="shared" si="2"/>
        <v>0</v>
      </c>
      <c r="W26" s="58">
        <f t="shared" si="2"/>
        <v>0</v>
      </c>
      <c r="X26" s="58">
        <f t="shared" si="2"/>
        <v>0</v>
      </c>
      <c r="Y26" s="58">
        <f t="shared" si="2"/>
        <v>0</v>
      </c>
      <c r="Z26" s="58">
        <f t="shared" si="2"/>
        <v>0</v>
      </c>
      <c r="AA26" s="58">
        <f t="shared" si="2"/>
        <v>0</v>
      </c>
      <c r="AB26" s="58">
        <f t="shared" si="2"/>
        <v>0</v>
      </c>
      <c r="AC26" s="58">
        <f t="shared" si="2"/>
        <v>0</v>
      </c>
      <c r="AD26" s="58">
        <f t="shared" si="2"/>
        <v>0</v>
      </c>
      <c r="AE26" s="58">
        <f t="shared" si="2"/>
        <v>0</v>
      </c>
      <c r="AF26" s="58">
        <f t="shared" si="2"/>
        <v>0</v>
      </c>
      <c r="AG26" s="58">
        <f t="shared" si="2"/>
        <v>0</v>
      </c>
      <c r="AH26" s="58">
        <f t="shared" si="2"/>
        <v>0</v>
      </c>
      <c r="AI26" s="58">
        <f t="shared" si="2"/>
        <v>0</v>
      </c>
      <c r="AJ26" s="58">
        <f t="shared" si="2"/>
        <v>0</v>
      </c>
      <c r="AK26" s="58">
        <f t="shared" si="2"/>
        <v>0</v>
      </c>
      <c r="AL26" s="58">
        <f t="shared" si="2"/>
        <v>0</v>
      </c>
      <c r="AM26" s="58">
        <f t="shared" si="2"/>
        <v>0</v>
      </c>
      <c r="AN26" s="58">
        <f t="shared" si="2"/>
        <v>0</v>
      </c>
      <c r="AO26" s="58">
        <f t="shared" si="2"/>
        <v>0</v>
      </c>
      <c r="AP26" s="58">
        <f t="shared" si="2"/>
        <v>0</v>
      </c>
      <c r="AQ26" s="58">
        <f t="shared" si="2"/>
        <v>0</v>
      </c>
      <c r="AR26" s="58">
        <f t="shared" si="2"/>
        <v>0</v>
      </c>
      <c r="AS26" s="58">
        <f t="shared" si="2"/>
        <v>0</v>
      </c>
      <c r="AT26" s="58">
        <f t="shared" si="2"/>
        <v>0</v>
      </c>
      <c r="AU26" s="58">
        <f t="shared" si="2"/>
        <v>0</v>
      </c>
      <c r="AV26" s="58">
        <f t="shared" si="2"/>
        <v>0</v>
      </c>
      <c r="AW26" s="58">
        <f t="shared" si="2"/>
        <v>0</v>
      </c>
      <c r="AX26" s="58">
        <f t="shared" si="2"/>
        <v>0</v>
      </c>
      <c r="AY26" s="58">
        <f t="shared" si="2"/>
        <v>0</v>
      </c>
      <c r="AZ26" s="58">
        <f t="shared" si="2"/>
        <v>0</v>
      </c>
      <c r="BA26" s="58">
        <f t="shared" si="2"/>
        <v>0</v>
      </c>
      <c r="BB26" s="58">
        <f t="shared" si="2"/>
        <v>0</v>
      </c>
      <c r="BC26" s="58">
        <f t="shared" si="2"/>
        <v>0</v>
      </c>
      <c r="BD26" s="58">
        <f t="shared" si="2"/>
        <v>0</v>
      </c>
    </row>
    <row r="27" spans="1:56">
      <c r="A27" s="113"/>
      <c r="B27" s="9" t="s">
        <v>13</v>
      </c>
      <c r="C27" s="8" t="s">
        <v>40</v>
      </c>
      <c r="D27" s="9" t="s">
        <v>41</v>
      </c>
      <c r="E27" s="10">
        <v>0.85</v>
      </c>
      <c r="F27" s="10">
        <v>0.85</v>
      </c>
      <c r="G27" s="10">
        <v>0.85</v>
      </c>
      <c r="H27" s="10">
        <v>0.85</v>
      </c>
      <c r="I27" s="10">
        <v>0.85</v>
      </c>
      <c r="J27" s="10">
        <v>0.85</v>
      </c>
      <c r="K27" s="10">
        <v>0.85</v>
      </c>
      <c r="L27" s="10">
        <v>0.85</v>
      </c>
      <c r="M27" s="10">
        <v>0.85</v>
      </c>
      <c r="N27" s="10">
        <v>0.85</v>
      </c>
      <c r="O27" s="10">
        <v>0.85</v>
      </c>
      <c r="P27" s="10">
        <v>0.85</v>
      </c>
      <c r="Q27" s="10">
        <v>0.85</v>
      </c>
      <c r="R27" s="10">
        <v>0.85</v>
      </c>
      <c r="S27" s="10">
        <v>0.85</v>
      </c>
      <c r="T27" s="10">
        <v>0.85</v>
      </c>
      <c r="U27" s="10">
        <v>0.85</v>
      </c>
      <c r="V27" s="10">
        <v>0.85</v>
      </c>
      <c r="W27" s="10">
        <v>0.85</v>
      </c>
      <c r="X27" s="10">
        <v>0.85</v>
      </c>
      <c r="Y27" s="10">
        <v>0.85</v>
      </c>
      <c r="Z27" s="10">
        <v>0.85</v>
      </c>
      <c r="AA27" s="10">
        <v>0.85</v>
      </c>
      <c r="AB27" s="10">
        <v>0.85</v>
      </c>
      <c r="AC27" s="10">
        <v>0.85</v>
      </c>
      <c r="AD27" s="10">
        <v>0.85</v>
      </c>
      <c r="AE27" s="10">
        <v>0.85</v>
      </c>
      <c r="AF27" s="10">
        <v>0.85</v>
      </c>
      <c r="AG27" s="10">
        <v>0.85</v>
      </c>
      <c r="AH27" s="10">
        <v>0.85</v>
      </c>
      <c r="AI27" s="10">
        <v>0.85</v>
      </c>
      <c r="AJ27" s="10">
        <v>0.85</v>
      </c>
      <c r="AK27" s="10">
        <v>0.85</v>
      </c>
      <c r="AL27" s="10">
        <v>0.85</v>
      </c>
      <c r="AM27" s="10">
        <v>0.85</v>
      </c>
      <c r="AN27" s="10">
        <v>0.85</v>
      </c>
      <c r="AO27" s="10">
        <v>0.85</v>
      </c>
      <c r="AP27" s="10">
        <v>0.85</v>
      </c>
      <c r="AQ27" s="10">
        <v>0.85</v>
      </c>
      <c r="AR27" s="10">
        <v>0.85</v>
      </c>
      <c r="AS27" s="10">
        <v>0.85</v>
      </c>
      <c r="AT27" s="10">
        <v>0.85</v>
      </c>
      <c r="AU27" s="10">
        <v>0.85</v>
      </c>
      <c r="AV27" s="10">
        <v>0.85</v>
      </c>
      <c r="AW27" s="10">
        <v>0.85</v>
      </c>
      <c r="AX27" s="11"/>
      <c r="AY27" s="11"/>
      <c r="AZ27" s="11"/>
      <c r="BA27" s="11"/>
      <c r="BB27" s="11"/>
      <c r="BC27" s="11"/>
      <c r="BD27" s="11"/>
    </row>
    <row r="28" spans="1:56">
      <c r="A28" s="113"/>
      <c r="B28" s="9" t="s">
        <v>12</v>
      </c>
      <c r="C28" s="9" t="s">
        <v>42</v>
      </c>
      <c r="D28" s="9" t="s">
        <v>39</v>
      </c>
      <c r="E28" s="34">
        <f>E26*E27</f>
        <v>-0.12170639999999998</v>
      </c>
      <c r="F28" s="34">
        <f t="shared" ref="F28:AW28" si="3">F26*F27</f>
        <v>-0.22312839999999995</v>
      </c>
      <c r="G28" s="34">
        <f t="shared" si="3"/>
        <v>-0.96350899999999995</v>
      </c>
      <c r="H28" s="34">
        <f t="shared" si="3"/>
        <v>0</v>
      </c>
      <c r="I28" s="34">
        <f t="shared" si="3"/>
        <v>0</v>
      </c>
      <c r="J28" s="34">
        <f t="shared" si="3"/>
        <v>0</v>
      </c>
      <c r="K28" s="34">
        <f t="shared" si="3"/>
        <v>0</v>
      </c>
      <c r="L28" s="34">
        <f t="shared" si="3"/>
        <v>0</v>
      </c>
      <c r="M28" s="34">
        <f t="shared" si="3"/>
        <v>0</v>
      </c>
      <c r="N28" s="34">
        <f t="shared" si="3"/>
        <v>0</v>
      </c>
      <c r="O28" s="34">
        <f t="shared" si="3"/>
        <v>0</v>
      </c>
      <c r="P28" s="34">
        <f t="shared" si="3"/>
        <v>0</v>
      </c>
      <c r="Q28" s="34">
        <f t="shared" si="3"/>
        <v>0</v>
      </c>
      <c r="R28" s="34">
        <f t="shared" si="3"/>
        <v>0</v>
      </c>
      <c r="S28" s="34">
        <f t="shared" si="3"/>
        <v>0</v>
      </c>
      <c r="T28" s="34">
        <f t="shared" si="3"/>
        <v>0</v>
      </c>
      <c r="U28" s="34">
        <f t="shared" si="3"/>
        <v>0</v>
      </c>
      <c r="V28" s="34">
        <f t="shared" si="3"/>
        <v>0</v>
      </c>
      <c r="W28" s="34">
        <f t="shared" si="3"/>
        <v>0</v>
      </c>
      <c r="X28" s="34">
        <f t="shared" si="3"/>
        <v>0</v>
      </c>
      <c r="Y28" s="34">
        <f t="shared" si="3"/>
        <v>0</v>
      </c>
      <c r="Z28" s="34">
        <f t="shared" si="3"/>
        <v>0</v>
      </c>
      <c r="AA28" s="34">
        <f t="shared" si="3"/>
        <v>0</v>
      </c>
      <c r="AB28" s="34">
        <f t="shared" si="3"/>
        <v>0</v>
      </c>
      <c r="AC28" s="34">
        <f t="shared" si="3"/>
        <v>0</v>
      </c>
      <c r="AD28" s="34">
        <f t="shared" si="3"/>
        <v>0</v>
      </c>
      <c r="AE28" s="34">
        <f t="shared" si="3"/>
        <v>0</v>
      </c>
      <c r="AF28" s="34">
        <f t="shared" si="3"/>
        <v>0</v>
      </c>
      <c r="AG28" s="34">
        <f t="shared" si="3"/>
        <v>0</v>
      </c>
      <c r="AH28" s="34">
        <f t="shared" si="3"/>
        <v>0</v>
      </c>
      <c r="AI28" s="34">
        <f t="shared" si="3"/>
        <v>0</v>
      </c>
      <c r="AJ28" s="34">
        <f t="shared" si="3"/>
        <v>0</v>
      </c>
      <c r="AK28" s="34">
        <f t="shared" si="3"/>
        <v>0</v>
      </c>
      <c r="AL28" s="34">
        <f t="shared" si="3"/>
        <v>0</v>
      </c>
      <c r="AM28" s="34">
        <f t="shared" si="3"/>
        <v>0</v>
      </c>
      <c r="AN28" s="34">
        <f t="shared" si="3"/>
        <v>0</v>
      </c>
      <c r="AO28" s="34">
        <f t="shared" si="3"/>
        <v>0</v>
      </c>
      <c r="AP28" s="34">
        <f t="shared" si="3"/>
        <v>0</v>
      </c>
      <c r="AQ28" s="34">
        <f t="shared" si="3"/>
        <v>0</v>
      </c>
      <c r="AR28" s="34">
        <f t="shared" si="3"/>
        <v>0</v>
      </c>
      <c r="AS28" s="34">
        <f t="shared" si="3"/>
        <v>0</v>
      </c>
      <c r="AT28" s="34">
        <f t="shared" si="3"/>
        <v>0</v>
      </c>
      <c r="AU28" s="34">
        <f t="shared" si="3"/>
        <v>0</v>
      </c>
      <c r="AV28" s="34">
        <f t="shared" si="3"/>
        <v>0</v>
      </c>
      <c r="AW28" s="34">
        <f t="shared" si="3"/>
        <v>0</v>
      </c>
      <c r="AX28" s="34"/>
      <c r="AY28" s="34"/>
      <c r="AZ28" s="34"/>
      <c r="BA28" s="34"/>
      <c r="BB28" s="34"/>
      <c r="BC28" s="34"/>
      <c r="BD28" s="34"/>
    </row>
    <row r="29" spans="1:56">
      <c r="A29" s="113"/>
      <c r="B29" s="9" t="s">
        <v>91</v>
      </c>
      <c r="C29" s="11" t="s">
        <v>43</v>
      </c>
      <c r="D29" s="9" t="s">
        <v>39</v>
      </c>
      <c r="E29" s="34">
        <f>E26-E28</f>
        <v>-2.1477599999999999E-2</v>
      </c>
      <c r="F29" s="34">
        <f t="shared" ref="F29:AW29" si="4">F26-F28</f>
        <v>-3.9375600000000011E-2</v>
      </c>
      <c r="G29" s="34">
        <f t="shared" si="4"/>
        <v>-0.17003100000000004</v>
      </c>
      <c r="H29" s="34">
        <f t="shared" si="4"/>
        <v>0</v>
      </c>
      <c r="I29" s="34">
        <f t="shared" si="4"/>
        <v>0</v>
      </c>
      <c r="J29" s="34">
        <f t="shared" si="4"/>
        <v>0</v>
      </c>
      <c r="K29" s="34">
        <f t="shared" si="4"/>
        <v>0</v>
      </c>
      <c r="L29" s="34">
        <f t="shared" si="4"/>
        <v>0</v>
      </c>
      <c r="M29" s="34">
        <f t="shared" si="4"/>
        <v>0</v>
      </c>
      <c r="N29" s="34">
        <f t="shared" si="4"/>
        <v>0</v>
      </c>
      <c r="O29" s="34">
        <f t="shared" si="4"/>
        <v>0</v>
      </c>
      <c r="P29" s="34">
        <f t="shared" si="4"/>
        <v>0</v>
      </c>
      <c r="Q29" s="34">
        <f t="shared" si="4"/>
        <v>0</v>
      </c>
      <c r="R29" s="34">
        <f t="shared" si="4"/>
        <v>0</v>
      </c>
      <c r="S29" s="34">
        <f t="shared" si="4"/>
        <v>0</v>
      </c>
      <c r="T29" s="34">
        <f t="shared" si="4"/>
        <v>0</v>
      </c>
      <c r="U29" s="34">
        <f t="shared" si="4"/>
        <v>0</v>
      </c>
      <c r="V29" s="34">
        <f t="shared" si="4"/>
        <v>0</v>
      </c>
      <c r="W29" s="34">
        <f t="shared" si="4"/>
        <v>0</v>
      </c>
      <c r="X29" s="34">
        <f t="shared" si="4"/>
        <v>0</v>
      </c>
      <c r="Y29" s="34">
        <f t="shared" si="4"/>
        <v>0</v>
      </c>
      <c r="Z29" s="34">
        <f t="shared" si="4"/>
        <v>0</v>
      </c>
      <c r="AA29" s="34">
        <f t="shared" si="4"/>
        <v>0</v>
      </c>
      <c r="AB29" s="34">
        <f t="shared" si="4"/>
        <v>0</v>
      </c>
      <c r="AC29" s="34">
        <f t="shared" si="4"/>
        <v>0</v>
      </c>
      <c r="AD29" s="34">
        <f t="shared" si="4"/>
        <v>0</v>
      </c>
      <c r="AE29" s="34">
        <f t="shared" si="4"/>
        <v>0</v>
      </c>
      <c r="AF29" s="34">
        <f t="shared" si="4"/>
        <v>0</v>
      </c>
      <c r="AG29" s="34">
        <f t="shared" si="4"/>
        <v>0</v>
      </c>
      <c r="AH29" s="34">
        <f t="shared" si="4"/>
        <v>0</v>
      </c>
      <c r="AI29" s="34">
        <f t="shared" si="4"/>
        <v>0</v>
      </c>
      <c r="AJ29" s="34">
        <f t="shared" si="4"/>
        <v>0</v>
      </c>
      <c r="AK29" s="34">
        <f t="shared" si="4"/>
        <v>0</v>
      </c>
      <c r="AL29" s="34">
        <f t="shared" si="4"/>
        <v>0</v>
      </c>
      <c r="AM29" s="34">
        <f t="shared" si="4"/>
        <v>0</v>
      </c>
      <c r="AN29" s="34">
        <f t="shared" si="4"/>
        <v>0</v>
      </c>
      <c r="AO29" s="34">
        <f t="shared" si="4"/>
        <v>0</v>
      </c>
      <c r="AP29" s="34">
        <f t="shared" si="4"/>
        <v>0</v>
      </c>
      <c r="AQ29" s="34">
        <f t="shared" si="4"/>
        <v>0</v>
      </c>
      <c r="AR29" s="34">
        <f t="shared" si="4"/>
        <v>0</v>
      </c>
      <c r="AS29" s="34">
        <f t="shared" si="4"/>
        <v>0</v>
      </c>
      <c r="AT29" s="34">
        <f t="shared" si="4"/>
        <v>0</v>
      </c>
      <c r="AU29" s="34">
        <f t="shared" si="4"/>
        <v>0</v>
      </c>
      <c r="AV29" s="34">
        <f t="shared" si="4"/>
        <v>0</v>
      </c>
      <c r="AW29" s="34">
        <f t="shared" si="4"/>
        <v>0</v>
      </c>
      <c r="AX29" s="34"/>
      <c r="AY29" s="34"/>
      <c r="AZ29" s="34"/>
      <c r="BA29" s="34"/>
      <c r="BB29" s="34"/>
      <c r="BC29" s="34"/>
      <c r="BD29" s="34"/>
    </row>
    <row r="30" spans="1:56" ht="16.5" hidden="1" customHeight="1" outlineLevel="1">
      <c r="A30" s="113"/>
      <c r="B30" s="9" t="s">
        <v>1</v>
      </c>
      <c r="C30" s="11" t="s">
        <v>51</v>
      </c>
      <c r="D30" s="9" t="s">
        <v>39</v>
      </c>
      <c r="F30" s="34">
        <f>$E$28/'Fixed data'!$C$7</f>
        <v>-2.704586666666666E-3</v>
      </c>
      <c r="G30" s="34">
        <f>$E$28/'Fixed data'!$C$7</f>
        <v>-2.704586666666666E-3</v>
      </c>
      <c r="H30" s="34">
        <f>$E$28/'Fixed data'!$C$7</f>
        <v>-2.704586666666666E-3</v>
      </c>
      <c r="I30" s="34">
        <f>$E$28/'Fixed data'!$C$7</f>
        <v>-2.704586666666666E-3</v>
      </c>
      <c r="J30" s="34">
        <f>$E$28/'Fixed data'!$C$7</f>
        <v>-2.704586666666666E-3</v>
      </c>
      <c r="K30" s="34">
        <f>$E$28/'Fixed data'!$C$7</f>
        <v>-2.704586666666666E-3</v>
      </c>
      <c r="L30" s="34">
        <f>$E$28/'Fixed data'!$C$7</f>
        <v>-2.704586666666666E-3</v>
      </c>
      <c r="M30" s="34">
        <f>$E$28/'Fixed data'!$C$7</f>
        <v>-2.704586666666666E-3</v>
      </c>
      <c r="N30" s="34">
        <f>$E$28/'Fixed data'!$C$7</f>
        <v>-2.704586666666666E-3</v>
      </c>
      <c r="O30" s="34">
        <f>$E$28/'Fixed data'!$C$7</f>
        <v>-2.704586666666666E-3</v>
      </c>
      <c r="P30" s="34">
        <f>$E$28/'Fixed data'!$C$7</f>
        <v>-2.704586666666666E-3</v>
      </c>
      <c r="Q30" s="34">
        <f>$E$28/'Fixed data'!$C$7</f>
        <v>-2.704586666666666E-3</v>
      </c>
      <c r="R30" s="34">
        <f>$E$28/'Fixed data'!$C$7</f>
        <v>-2.704586666666666E-3</v>
      </c>
      <c r="S30" s="34">
        <f>$E$28/'Fixed data'!$C$7</f>
        <v>-2.704586666666666E-3</v>
      </c>
      <c r="T30" s="34">
        <f>$E$28/'Fixed data'!$C$7</f>
        <v>-2.704586666666666E-3</v>
      </c>
      <c r="U30" s="34">
        <f>$E$28/'Fixed data'!$C$7</f>
        <v>-2.704586666666666E-3</v>
      </c>
      <c r="V30" s="34">
        <f>$E$28/'Fixed data'!$C$7</f>
        <v>-2.704586666666666E-3</v>
      </c>
      <c r="W30" s="34">
        <f>$E$28/'Fixed data'!$C$7</f>
        <v>-2.704586666666666E-3</v>
      </c>
      <c r="X30" s="34">
        <f>$E$28/'Fixed data'!$C$7</f>
        <v>-2.704586666666666E-3</v>
      </c>
      <c r="Y30" s="34">
        <f>$E$28/'Fixed data'!$C$7</f>
        <v>-2.704586666666666E-3</v>
      </c>
      <c r="Z30" s="34">
        <f>$E$28/'Fixed data'!$C$7</f>
        <v>-2.704586666666666E-3</v>
      </c>
      <c r="AA30" s="34">
        <f>$E$28/'Fixed data'!$C$7</f>
        <v>-2.704586666666666E-3</v>
      </c>
      <c r="AB30" s="34">
        <f>$E$28/'Fixed data'!$C$7</f>
        <v>-2.704586666666666E-3</v>
      </c>
      <c r="AC30" s="34">
        <f>$E$28/'Fixed data'!$C$7</f>
        <v>-2.704586666666666E-3</v>
      </c>
      <c r="AD30" s="34">
        <f>$E$28/'Fixed data'!$C$7</f>
        <v>-2.704586666666666E-3</v>
      </c>
      <c r="AE30" s="34">
        <f>$E$28/'Fixed data'!$C$7</f>
        <v>-2.704586666666666E-3</v>
      </c>
      <c r="AF30" s="34">
        <f>$E$28/'Fixed data'!$C$7</f>
        <v>-2.704586666666666E-3</v>
      </c>
      <c r="AG30" s="34">
        <f>$E$28/'Fixed data'!$C$7</f>
        <v>-2.704586666666666E-3</v>
      </c>
      <c r="AH30" s="34">
        <f>$E$28/'Fixed data'!$C$7</f>
        <v>-2.704586666666666E-3</v>
      </c>
      <c r="AI30" s="34">
        <f>$E$28/'Fixed data'!$C$7</f>
        <v>-2.704586666666666E-3</v>
      </c>
      <c r="AJ30" s="34">
        <f>$E$28/'Fixed data'!$C$7</f>
        <v>-2.704586666666666E-3</v>
      </c>
      <c r="AK30" s="34">
        <f>$E$28/'Fixed data'!$C$7</f>
        <v>-2.704586666666666E-3</v>
      </c>
      <c r="AL30" s="34">
        <f>$E$28/'Fixed data'!$C$7</f>
        <v>-2.704586666666666E-3</v>
      </c>
      <c r="AM30" s="34">
        <f>$E$28/'Fixed data'!$C$7</f>
        <v>-2.704586666666666E-3</v>
      </c>
      <c r="AN30" s="34">
        <f>$E$28/'Fixed data'!$C$7</f>
        <v>-2.704586666666666E-3</v>
      </c>
      <c r="AO30" s="34">
        <f>$E$28/'Fixed data'!$C$7</f>
        <v>-2.704586666666666E-3</v>
      </c>
      <c r="AP30" s="34">
        <f>$E$28/'Fixed data'!$C$7</f>
        <v>-2.704586666666666E-3</v>
      </c>
      <c r="AQ30" s="34">
        <f>$E$28/'Fixed data'!$C$7</f>
        <v>-2.704586666666666E-3</v>
      </c>
      <c r="AR30" s="34">
        <f>$E$28/'Fixed data'!$C$7</f>
        <v>-2.704586666666666E-3</v>
      </c>
      <c r="AS30" s="34">
        <f>$E$28/'Fixed data'!$C$7</f>
        <v>-2.704586666666666E-3</v>
      </c>
      <c r="AT30" s="34">
        <f>$E$28/'Fixed data'!$C$7</f>
        <v>-2.704586666666666E-3</v>
      </c>
      <c r="AU30" s="34">
        <f>$E$28/'Fixed data'!$C$7</f>
        <v>-2.704586666666666E-3</v>
      </c>
      <c r="AV30" s="34">
        <f>$E$28/'Fixed data'!$C$7</f>
        <v>-2.704586666666666E-3</v>
      </c>
      <c r="AW30" s="34">
        <f>$E$28/'Fixed data'!$C$7</f>
        <v>-2.704586666666666E-3</v>
      </c>
      <c r="AX30" s="34">
        <f>$E$28/'Fixed data'!$C$7</f>
        <v>-2.704586666666666E-3</v>
      </c>
      <c r="AY30" s="34"/>
      <c r="AZ30" s="34"/>
      <c r="BA30" s="34"/>
      <c r="BB30" s="34"/>
      <c r="BC30" s="34"/>
      <c r="BD30" s="34"/>
    </row>
    <row r="31" spans="1:56" ht="16.5" hidden="1" customHeight="1" outlineLevel="1">
      <c r="A31" s="113"/>
      <c r="B31" s="9" t="s">
        <v>2</v>
      </c>
      <c r="C31" s="11" t="s">
        <v>52</v>
      </c>
      <c r="D31" s="9" t="s">
        <v>39</v>
      </c>
      <c r="F31" s="34"/>
      <c r="G31" s="34">
        <f>$F$28/'Fixed data'!$C$7</f>
        <v>-4.9584088888888879E-3</v>
      </c>
      <c r="H31" s="34">
        <f>$F$28/'Fixed data'!$C$7</f>
        <v>-4.9584088888888879E-3</v>
      </c>
      <c r="I31" s="34">
        <f>$F$28/'Fixed data'!$C$7</f>
        <v>-4.9584088888888879E-3</v>
      </c>
      <c r="J31" s="34">
        <f>$F$28/'Fixed data'!$C$7</f>
        <v>-4.9584088888888879E-3</v>
      </c>
      <c r="K31" s="34">
        <f>$F$28/'Fixed data'!$C$7</f>
        <v>-4.9584088888888879E-3</v>
      </c>
      <c r="L31" s="34">
        <f>$F$28/'Fixed data'!$C$7</f>
        <v>-4.9584088888888879E-3</v>
      </c>
      <c r="M31" s="34">
        <f>$F$28/'Fixed data'!$C$7</f>
        <v>-4.9584088888888879E-3</v>
      </c>
      <c r="N31" s="34">
        <f>$F$28/'Fixed data'!$C$7</f>
        <v>-4.9584088888888879E-3</v>
      </c>
      <c r="O31" s="34">
        <f>$F$28/'Fixed data'!$C$7</f>
        <v>-4.9584088888888879E-3</v>
      </c>
      <c r="P31" s="34">
        <f>$F$28/'Fixed data'!$C$7</f>
        <v>-4.9584088888888879E-3</v>
      </c>
      <c r="Q31" s="34">
        <f>$F$28/'Fixed data'!$C$7</f>
        <v>-4.9584088888888879E-3</v>
      </c>
      <c r="R31" s="34">
        <f>$F$28/'Fixed data'!$C$7</f>
        <v>-4.9584088888888879E-3</v>
      </c>
      <c r="S31" s="34">
        <f>$F$28/'Fixed data'!$C$7</f>
        <v>-4.9584088888888879E-3</v>
      </c>
      <c r="T31" s="34">
        <f>$F$28/'Fixed data'!$C$7</f>
        <v>-4.9584088888888879E-3</v>
      </c>
      <c r="U31" s="34">
        <f>$F$28/'Fixed data'!$C$7</f>
        <v>-4.9584088888888879E-3</v>
      </c>
      <c r="V31" s="34">
        <f>$F$28/'Fixed data'!$C$7</f>
        <v>-4.9584088888888879E-3</v>
      </c>
      <c r="W31" s="34">
        <f>$F$28/'Fixed data'!$C$7</f>
        <v>-4.9584088888888879E-3</v>
      </c>
      <c r="X31" s="34">
        <f>$F$28/'Fixed data'!$C$7</f>
        <v>-4.9584088888888879E-3</v>
      </c>
      <c r="Y31" s="34">
        <f>$F$28/'Fixed data'!$C$7</f>
        <v>-4.9584088888888879E-3</v>
      </c>
      <c r="Z31" s="34">
        <f>$F$28/'Fixed data'!$C$7</f>
        <v>-4.9584088888888879E-3</v>
      </c>
      <c r="AA31" s="34">
        <f>$F$28/'Fixed data'!$C$7</f>
        <v>-4.9584088888888879E-3</v>
      </c>
      <c r="AB31" s="34">
        <f>$F$28/'Fixed data'!$C$7</f>
        <v>-4.9584088888888879E-3</v>
      </c>
      <c r="AC31" s="34">
        <f>$F$28/'Fixed data'!$C$7</f>
        <v>-4.9584088888888879E-3</v>
      </c>
      <c r="AD31" s="34">
        <f>$F$28/'Fixed data'!$C$7</f>
        <v>-4.9584088888888879E-3</v>
      </c>
      <c r="AE31" s="34">
        <f>$F$28/'Fixed data'!$C$7</f>
        <v>-4.9584088888888879E-3</v>
      </c>
      <c r="AF31" s="34">
        <f>$F$28/'Fixed data'!$C$7</f>
        <v>-4.9584088888888879E-3</v>
      </c>
      <c r="AG31" s="34">
        <f>$F$28/'Fixed data'!$C$7</f>
        <v>-4.9584088888888879E-3</v>
      </c>
      <c r="AH31" s="34">
        <f>$F$28/'Fixed data'!$C$7</f>
        <v>-4.9584088888888879E-3</v>
      </c>
      <c r="AI31" s="34">
        <f>$F$28/'Fixed data'!$C$7</f>
        <v>-4.9584088888888879E-3</v>
      </c>
      <c r="AJ31" s="34">
        <f>$F$28/'Fixed data'!$C$7</f>
        <v>-4.9584088888888879E-3</v>
      </c>
      <c r="AK31" s="34">
        <f>$F$28/'Fixed data'!$C$7</f>
        <v>-4.9584088888888879E-3</v>
      </c>
      <c r="AL31" s="34">
        <f>$F$28/'Fixed data'!$C$7</f>
        <v>-4.9584088888888879E-3</v>
      </c>
      <c r="AM31" s="34">
        <f>$F$28/'Fixed data'!$C$7</f>
        <v>-4.9584088888888879E-3</v>
      </c>
      <c r="AN31" s="34">
        <f>$F$28/'Fixed data'!$C$7</f>
        <v>-4.9584088888888879E-3</v>
      </c>
      <c r="AO31" s="34">
        <f>$F$28/'Fixed data'!$C$7</f>
        <v>-4.9584088888888879E-3</v>
      </c>
      <c r="AP31" s="34">
        <f>$F$28/'Fixed data'!$C$7</f>
        <v>-4.9584088888888879E-3</v>
      </c>
      <c r="AQ31" s="34">
        <f>$F$28/'Fixed data'!$C$7</f>
        <v>-4.9584088888888879E-3</v>
      </c>
      <c r="AR31" s="34">
        <f>$F$28/'Fixed data'!$C$7</f>
        <v>-4.9584088888888879E-3</v>
      </c>
      <c r="AS31" s="34">
        <f>$F$28/'Fixed data'!$C$7</f>
        <v>-4.9584088888888879E-3</v>
      </c>
      <c r="AT31" s="34">
        <f>$F$28/'Fixed data'!$C$7</f>
        <v>-4.9584088888888879E-3</v>
      </c>
      <c r="AU31" s="34">
        <f>$F$28/'Fixed data'!$C$7</f>
        <v>-4.9584088888888879E-3</v>
      </c>
      <c r="AV31" s="34">
        <f>$F$28/'Fixed data'!$C$7</f>
        <v>-4.9584088888888879E-3</v>
      </c>
      <c r="AW31" s="34">
        <f>$F$28/'Fixed data'!$C$7</f>
        <v>-4.9584088888888879E-3</v>
      </c>
      <c r="AX31" s="34">
        <f>$F$28/'Fixed data'!$C$7</f>
        <v>-4.9584088888888879E-3</v>
      </c>
      <c r="AY31" s="34">
        <f>$F$28/'Fixed data'!$C$7</f>
        <v>-4.9584088888888879E-3</v>
      </c>
      <c r="AZ31" s="34"/>
      <c r="BA31" s="34"/>
      <c r="BB31" s="34"/>
      <c r="BC31" s="34"/>
      <c r="BD31" s="34"/>
    </row>
    <row r="32" spans="1:56" ht="16.5" hidden="1" customHeight="1" outlineLevel="1">
      <c r="A32" s="113"/>
      <c r="B32" s="9" t="s">
        <v>3</v>
      </c>
      <c r="C32" s="11" t="s">
        <v>53</v>
      </c>
      <c r="D32" s="9" t="s">
        <v>39</v>
      </c>
      <c r="F32" s="34"/>
      <c r="G32" s="34"/>
      <c r="H32" s="34">
        <f>$G$28/'Fixed data'!$C$7</f>
        <v>-2.1411311111111109E-2</v>
      </c>
      <c r="I32" s="34">
        <f>$G$28/'Fixed data'!$C$7</f>
        <v>-2.1411311111111109E-2</v>
      </c>
      <c r="J32" s="34">
        <f>$G$28/'Fixed data'!$C$7</f>
        <v>-2.1411311111111109E-2</v>
      </c>
      <c r="K32" s="34">
        <f>$G$28/'Fixed data'!$C$7</f>
        <v>-2.1411311111111109E-2</v>
      </c>
      <c r="L32" s="34">
        <f>$G$28/'Fixed data'!$C$7</f>
        <v>-2.1411311111111109E-2</v>
      </c>
      <c r="M32" s="34">
        <f>$G$28/'Fixed data'!$C$7</f>
        <v>-2.1411311111111109E-2</v>
      </c>
      <c r="N32" s="34">
        <f>$G$28/'Fixed data'!$C$7</f>
        <v>-2.1411311111111109E-2</v>
      </c>
      <c r="O32" s="34">
        <f>$G$28/'Fixed data'!$C$7</f>
        <v>-2.1411311111111109E-2</v>
      </c>
      <c r="P32" s="34">
        <f>$G$28/'Fixed data'!$C$7</f>
        <v>-2.1411311111111109E-2</v>
      </c>
      <c r="Q32" s="34">
        <f>$G$28/'Fixed data'!$C$7</f>
        <v>-2.1411311111111109E-2</v>
      </c>
      <c r="R32" s="34">
        <f>$G$28/'Fixed data'!$C$7</f>
        <v>-2.1411311111111109E-2</v>
      </c>
      <c r="S32" s="34">
        <f>$G$28/'Fixed data'!$C$7</f>
        <v>-2.1411311111111109E-2</v>
      </c>
      <c r="T32" s="34">
        <f>$G$28/'Fixed data'!$C$7</f>
        <v>-2.1411311111111109E-2</v>
      </c>
      <c r="U32" s="34">
        <f>$G$28/'Fixed data'!$C$7</f>
        <v>-2.1411311111111109E-2</v>
      </c>
      <c r="V32" s="34">
        <f>$G$28/'Fixed data'!$C$7</f>
        <v>-2.1411311111111109E-2</v>
      </c>
      <c r="W32" s="34">
        <f>$G$28/'Fixed data'!$C$7</f>
        <v>-2.1411311111111109E-2</v>
      </c>
      <c r="X32" s="34">
        <f>$G$28/'Fixed data'!$C$7</f>
        <v>-2.1411311111111109E-2</v>
      </c>
      <c r="Y32" s="34">
        <f>$G$28/'Fixed data'!$C$7</f>
        <v>-2.1411311111111109E-2</v>
      </c>
      <c r="Z32" s="34">
        <f>$G$28/'Fixed data'!$C$7</f>
        <v>-2.1411311111111109E-2</v>
      </c>
      <c r="AA32" s="34">
        <f>$G$28/'Fixed data'!$C$7</f>
        <v>-2.1411311111111109E-2</v>
      </c>
      <c r="AB32" s="34">
        <f>$G$28/'Fixed data'!$C$7</f>
        <v>-2.1411311111111109E-2</v>
      </c>
      <c r="AC32" s="34">
        <f>$G$28/'Fixed data'!$C$7</f>
        <v>-2.1411311111111109E-2</v>
      </c>
      <c r="AD32" s="34">
        <f>$G$28/'Fixed data'!$C$7</f>
        <v>-2.1411311111111109E-2</v>
      </c>
      <c r="AE32" s="34">
        <f>$G$28/'Fixed data'!$C$7</f>
        <v>-2.1411311111111109E-2</v>
      </c>
      <c r="AF32" s="34">
        <f>$G$28/'Fixed data'!$C$7</f>
        <v>-2.1411311111111109E-2</v>
      </c>
      <c r="AG32" s="34">
        <f>$G$28/'Fixed data'!$C$7</f>
        <v>-2.1411311111111109E-2</v>
      </c>
      <c r="AH32" s="34">
        <f>$G$28/'Fixed data'!$C$7</f>
        <v>-2.1411311111111109E-2</v>
      </c>
      <c r="AI32" s="34">
        <f>$G$28/'Fixed data'!$C$7</f>
        <v>-2.1411311111111109E-2</v>
      </c>
      <c r="AJ32" s="34">
        <f>$G$28/'Fixed data'!$C$7</f>
        <v>-2.1411311111111109E-2</v>
      </c>
      <c r="AK32" s="34">
        <f>$G$28/'Fixed data'!$C$7</f>
        <v>-2.1411311111111109E-2</v>
      </c>
      <c r="AL32" s="34">
        <f>$G$28/'Fixed data'!$C$7</f>
        <v>-2.1411311111111109E-2</v>
      </c>
      <c r="AM32" s="34">
        <f>$G$28/'Fixed data'!$C$7</f>
        <v>-2.1411311111111109E-2</v>
      </c>
      <c r="AN32" s="34">
        <f>$G$28/'Fixed data'!$C$7</f>
        <v>-2.1411311111111109E-2</v>
      </c>
      <c r="AO32" s="34">
        <f>$G$28/'Fixed data'!$C$7</f>
        <v>-2.1411311111111109E-2</v>
      </c>
      <c r="AP32" s="34">
        <f>$G$28/'Fixed data'!$C$7</f>
        <v>-2.1411311111111109E-2</v>
      </c>
      <c r="AQ32" s="34">
        <f>$G$28/'Fixed data'!$C$7</f>
        <v>-2.1411311111111109E-2</v>
      </c>
      <c r="AR32" s="34">
        <f>$G$28/'Fixed data'!$C$7</f>
        <v>-2.1411311111111109E-2</v>
      </c>
      <c r="AS32" s="34">
        <f>$G$28/'Fixed data'!$C$7</f>
        <v>-2.1411311111111109E-2</v>
      </c>
      <c r="AT32" s="34">
        <f>$G$28/'Fixed data'!$C$7</f>
        <v>-2.1411311111111109E-2</v>
      </c>
      <c r="AU32" s="34">
        <f>$G$28/'Fixed data'!$C$7</f>
        <v>-2.1411311111111109E-2</v>
      </c>
      <c r="AV32" s="34">
        <f>$G$28/'Fixed data'!$C$7</f>
        <v>-2.1411311111111109E-2</v>
      </c>
      <c r="AW32" s="34">
        <f>$G$28/'Fixed data'!$C$7</f>
        <v>-2.1411311111111109E-2</v>
      </c>
      <c r="AX32" s="34">
        <f>$G$28/'Fixed data'!$C$7</f>
        <v>-2.1411311111111109E-2</v>
      </c>
      <c r="AY32" s="34">
        <f>$G$28/'Fixed data'!$C$7</f>
        <v>-2.1411311111111109E-2</v>
      </c>
      <c r="AZ32" s="34">
        <f>$G$28/'Fixed data'!$C$7</f>
        <v>-2.1411311111111109E-2</v>
      </c>
      <c r="BA32" s="34"/>
      <c r="BB32" s="34"/>
      <c r="BC32" s="34"/>
      <c r="BD32" s="34"/>
    </row>
    <row r="33" spans="1:57" ht="16.5" hidden="1" customHeight="1" outlineLevel="1">
      <c r="A33" s="113"/>
      <c r="B33" s="9" t="s">
        <v>4</v>
      </c>
      <c r="C33" s="11" t="s">
        <v>54</v>
      </c>
      <c r="D33" s="9" t="s">
        <v>39</v>
      </c>
      <c r="F33" s="34"/>
      <c r="G33" s="34"/>
      <c r="H33" s="34"/>
      <c r="I33" s="34">
        <f>$H$28/'Fixed data'!$C$7</f>
        <v>0</v>
      </c>
      <c r="J33" s="34">
        <f>$H$28/'Fixed data'!$C$7</f>
        <v>0</v>
      </c>
      <c r="K33" s="34">
        <f>$H$28/'Fixed data'!$C$7</f>
        <v>0</v>
      </c>
      <c r="L33" s="34">
        <f>$H$28/'Fixed data'!$C$7</f>
        <v>0</v>
      </c>
      <c r="M33" s="34">
        <f>$H$28/'Fixed data'!$C$7</f>
        <v>0</v>
      </c>
      <c r="N33" s="34">
        <f>$H$28/'Fixed data'!$C$7</f>
        <v>0</v>
      </c>
      <c r="O33" s="34">
        <f>$H$28/'Fixed data'!$C$7</f>
        <v>0</v>
      </c>
      <c r="P33" s="34">
        <f>$H$28/'Fixed data'!$C$7</f>
        <v>0</v>
      </c>
      <c r="Q33" s="34">
        <f>$H$28/'Fixed data'!$C$7</f>
        <v>0</v>
      </c>
      <c r="R33" s="34">
        <f>$H$28/'Fixed data'!$C$7</f>
        <v>0</v>
      </c>
      <c r="S33" s="34">
        <f>$H$28/'Fixed data'!$C$7</f>
        <v>0</v>
      </c>
      <c r="T33" s="34">
        <f>$H$28/'Fixed data'!$C$7</f>
        <v>0</v>
      </c>
      <c r="U33" s="34">
        <f>$H$28/'Fixed data'!$C$7</f>
        <v>0</v>
      </c>
      <c r="V33" s="34">
        <f>$H$28/'Fixed data'!$C$7</f>
        <v>0</v>
      </c>
      <c r="W33" s="34">
        <f>$H$28/'Fixed data'!$C$7</f>
        <v>0</v>
      </c>
      <c r="X33" s="34">
        <f>$H$28/'Fixed data'!$C$7</f>
        <v>0</v>
      </c>
      <c r="Y33" s="34">
        <f>$H$28/'Fixed data'!$C$7</f>
        <v>0</v>
      </c>
      <c r="Z33" s="34">
        <f>$H$28/'Fixed data'!$C$7</f>
        <v>0</v>
      </c>
      <c r="AA33" s="34">
        <f>$H$28/'Fixed data'!$C$7</f>
        <v>0</v>
      </c>
      <c r="AB33" s="34">
        <f>$H$28/'Fixed data'!$C$7</f>
        <v>0</v>
      </c>
      <c r="AC33" s="34">
        <f>$H$28/'Fixed data'!$C$7</f>
        <v>0</v>
      </c>
      <c r="AD33" s="34">
        <f>$H$28/'Fixed data'!$C$7</f>
        <v>0</v>
      </c>
      <c r="AE33" s="34">
        <f>$H$28/'Fixed data'!$C$7</f>
        <v>0</v>
      </c>
      <c r="AF33" s="34">
        <f>$H$28/'Fixed data'!$C$7</f>
        <v>0</v>
      </c>
      <c r="AG33" s="34">
        <f>$H$28/'Fixed data'!$C$7</f>
        <v>0</v>
      </c>
      <c r="AH33" s="34">
        <f>$H$28/'Fixed data'!$C$7</f>
        <v>0</v>
      </c>
      <c r="AI33" s="34">
        <f>$H$28/'Fixed data'!$C$7</f>
        <v>0</v>
      </c>
      <c r="AJ33" s="34">
        <f>$H$28/'Fixed data'!$C$7</f>
        <v>0</v>
      </c>
      <c r="AK33" s="34">
        <f>$H$28/'Fixed data'!$C$7</f>
        <v>0</v>
      </c>
      <c r="AL33" s="34">
        <f>$H$28/'Fixed data'!$C$7</f>
        <v>0</v>
      </c>
      <c r="AM33" s="34">
        <f>$H$28/'Fixed data'!$C$7</f>
        <v>0</v>
      </c>
      <c r="AN33" s="34">
        <f>$H$28/'Fixed data'!$C$7</f>
        <v>0</v>
      </c>
      <c r="AO33" s="34">
        <f>$H$28/'Fixed data'!$C$7</f>
        <v>0</v>
      </c>
      <c r="AP33" s="34">
        <f>$H$28/'Fixed data'!$C$7</f>
        <v>0</v>
      </c>
      <c r="AQ33" s="34">
        <f>$H$28/'Fixed data'!$C$7</f>
        <v>0</v>
      </c>
      <c r="AR33" s="34">
        <f>$H$28/'Fixed data'!$C$7</f>
        <v>0</v>
      </c>
      <c r="AS33" s="34">
        <f>$H$28/'Fixed data'!$C$7</f>
        <v>0</v>
      </c>
      <c r="AT33" s="34">
        <f>$H$28/'Fixed data'!$C$7</f>
        <v>0</v>
      </c>
      <c r="AU33" s="34">
        <f>$H$28/'Fixed data'!$C$7</f>
        <v>0</v>
      </c>
      <c r="AV33" s="34">
        <f>$H$28/'Fixed data'!$C$7</f>
        <v>0</v>
      </c>
      <c r="AW33" s="34">
        <f>$H$28/'Fixed data'!$C$7</f>
        <v>0</v>
      </c>
      <c r="AX33" s="34">
        <f>$H$28/'Fixed data'!$C$7</f>
        <v>0</v>
      </c>
      <c r="AY33" s="34">
        <f>$H$28/'Fixed data'!$C$7</f>
        <v>0</v>
      </c>
      <c r="AZ33" s="34">
        <f>$H$28/'Fixed data'!$C$7</f>
        <v>0</v>
      </c>
      <c r="BA33" s="34">
        <f>$H$28/'Fixed data'!$C$7</f>
        <v>0</v>
      </c>
      <c r="BB33" s="34"/>
      <c r="BC33" s="34"/>
      <c r="BD33" s="34"/>
    </row>
    <row r="34" spans="1:57" ht="16.5" hidden="1" customHeight="1" outlineLevel="1">
      <c r="A34" s="113"/>
      <c r="B34" s="9" t="s">
        <v>5</v>
      </c>
      <c r="C34" s="11" t="s">
        <v>55</v>
      </c>
      <c r="D34" s="9" t="s">
        <v>39</v>
      </c>
      <c r="F34" s="34"/>
      <c r="G34" s="34"/>
      <c r="H34" s="34"/>
      <c r="I34" s="34"/>
      <c r="J34" s="34">
        <f>$I$28/'Fixed data'!$C$7</f>
        <v>0</v>
      </c>
      <c r="K34" s="34">
        <f>$I$28/'Fixed data'!$C$7</f>
        <v>0</v>
      </c>
      <c r="L34" s="34">
        <f>$I$28/'Fixed data'!$C$7</f>
        <v>0</v>
      </c>
      <c r="M34" s="34">
        <f>$I$28/'Fixed data'!$C$7</f>
        <v>0</v>
      </c>
      <c r="N34" s="34">
        <f>$I$28/'Fixed data'!$C$7</f>
        <v>0</v>
      </c>
      <c r="O34" s="34">
        <f>$I$28/'Fixed data'!$C$7</f>
        <v>0</v>
      </c>
      <c r="P34" s="34">
        <f>$I$28/'Fixed data'!$C$7</f>
        <v>0</v>
      </c>
      <c r="Q34" s="34">
        <f>$I$28/'Fixed data'!$C$7</f>
        <v>0</v>
      </c>
      <c r="R34" s="34">
        <f>$I$28/'Fixed data'!$C$7</f>
        <v>0</v>
      </c>
      <c r="S34" s="34">
        <f>$I$28/'Fixed data'!$C$7</f>
        <v>0</v>
      </c>
      <c r="T34" s="34">
        <f>$I$28/'Fixed data'!$C$7</f>
        <v>0</v>
      </c>
      <c r="U34" s="34">
        <f>$I$28/'Fixed data'!$C$7</f>
        <v>0</v>
      </c>
      <c r="V34" s="34">
        <f>$I$28/'Fixed data'!$C$7</f>
        <v>0</v>
      </c>
      <c r="W34" s="34">
        <f>$I$28/'Fixed data'!$C$7</f>
        <v>0</v>
      </c>
      <c r="X34" s="34">
        <f>$I$28/'Fixed data'!$C$7</f>
        <v>0</v>
      </c>
      <c r="Y34" s="34">
        <f>$I$28/'Fixed data'!$C$7</f>
        <v>0</v>
      </c>
      <c r="Z34" s="34">
        <f>$I$28/'Fixed data'!$C$7</f>
        <v>0</v>
      </c>
      <c r="AA34" s="34">
        <f>$I$28/'Fixed data'!$C$7</f>
        <v>0</v>
      </c>
      <c r="AB34" s="34">
        <f>$I$28/'Fixed data'!$C$7</f>
        <v>0</v>
      </c>
      <c r="AC34" s="34">
        <f>$I$28/'Fixed data'!$C$7</f>
        <v>0</v>
      </c>
      <c r="AD34" s="34">
        <f>$I$28/'Fixed data'!$C$7</f>
        <v>0</v>
      </c>
      <c r="AE34" s="34">
        <f>$I$28/'Fixed data'!$C$7</f>
        <v>0</v>
      </c>
      <c r="AF34" s="34">
        <f>$I$28/'Fixed data'!$C$7</f>
        <v>0</v>
      </c>
      <c r="AG34" s="34">
        <f>$I$28/'Fixed data'!$C$7</f>
        <v>0</v>
      </c>
      <c r="AH34" s="34">
        <f>$I$28/'Fixed data'!$C$7</f>
        <v>0</v>
      </c>
      <c r="AI34" s="34">
        <f>$I$28/'Fixed data'!$C$7</f>
        <v>0</v>
      </c>
      <c r="AJ34" s="34">
        <f>$I$28/'Fixed data'!$C$7</f>
        <v>0</v>
      </c>
      <c r="AK34" s="34">
        <f>$I$28/'Fixed data'!$C$7</f>
        <v>0</v>
      </c>
      <c r="AL34" s="34">
        <f>$I$28/'Fixed data'!$C$7</f>
        <v>0</v>
      </c>
      <c r="AM34" s="34">
        <f>$I$28/'Fixed data'!$C$7</f>
        <v>0</v>
      </c>
      <c r="AN34" s="34">
        <f>$I$28/'Fixed data'!$C$7</f>
        <v>0</v>
      </c>
      <c r="AO34" s="34">
        <f>$I$28/'Fixed data'!$C$7</f>
        <v>0</v>
      </c>
      <c r="AP34" s="34">
        <f>$I$28/'Fixed data'!$C$7</f>
        <v>0</v>
      </c>
      <c r="AQ34" s="34">
        <f>$I$28/'Fixed data'!$C$7</f>
        <v>0</v>
      </c>
      <c r="AR34" s="34">
        <f>$I$28/'Fixed data'!$C$7</f>
        <v>0</v>
      </c>
      <c r="AS34" s="34">
        <f>$I$28/'Fixed data'!$C$7</f>
        <v>0</v>
      </c>
      <c r="AT34" s="34">
        <f>$I$28/'Fixed data'!$C$7</f>
        <v>0</v>
      </c>
      <c r="AU34" s="34">
        <f>$I$28/'Fixed data'!$C$7</f>
        <v>0</v>
      </c>
      <c r="AV34" s="34">
        <f>$I$28/'Fixed data'!$C$7</f>
        <v>0</v>
      </c>
      <c r="AW34" s="34">
        <f>$I$28/'Fixed data'!$C$7</f>
        <v>0</v>
      </c>
      <c r="AX34" s="34">
        <f>$I$28/'Fixed data'!$C$7</f>
        <v>0</v>
      </c>
      <c r="AY34" s="34">
        <f>$I$28/'Fixed data'!$C$7</f>
        <v>0</v>
      </c>
      <c r="AZ34" s="34">
        <f>$I$28/'Fixed data'!$C$7</f>
        <v>0</v>
      </c>
      <c r="BA34" s="34">
        <f>$I$28/'Fixed data'!$C$7</f>
        <v>0</v>
      </c>
      <c r="BB34" s="34">
        <f>$I$28/'Fixed data'!$C$7</f>
        <v>0</v>
      </c>
      <c r="BC34" s="34"/>
      <c r="BD34" s="34"/>
    </row>
    <row r="35" spans="1:57" ht="16.5" hidden="1" customHeight="1" outlineLevel="1">
      <c r="A35" s="113"/>
      <c r="B35" s="9" t="s">
        <v>6</v>
      </c>
      <c r="C35" s="11" t="s">
        <v>56</v>
      </c>
      <c r="D35" s="9" t="s">
        <v>39</v>
      </c>
      <c r="F35" s="34"/>
      <c r="G35" s="34"/>
      <c r="H35" s="34"/>
      <c r="I35" s="34"/>
      <c r="J35" s="34"/>
      <c r="K35" s="34">
        <f>$J$28/'Fixed data'!$C$7</f>
        <v>0</v>
      </c>
      <c r="L35" s="34">
        <f>$J$28/'Fixed data'!$C$7</f>
        <v>0</v>
      </c>
      <c r="M35" s="34">
        <f>$J$28/'Fixed data'!$C$7</f>
        <v>0</v>
      </c>
      <c r="N35" s="34">
        <f>$J$28/'Fixed data'!$C$7</f>
        <v>0</v>
      </c>
      <c r="O35" s="34">
        <f>$J$28/'Fixed data'!$C$7</f>
        <v>0</v>
      </c>
      <c r="P35" s="34">
        <f>$J$28/'Fixed data'!$C$7</f>
        <v>0</v>
      </c>
      <c r="Q35" s="34">
        <f>$J$28/'Fixed data'!$C$7</f>
        <v>0</v>
      </c>
      <c r="R35" s="34">
        <f>$J$28/'Fixed data'!$C$7</f>
        <v>0</v>
      </c>
      <c r="S35" s="34">
        <f>$J$28/'Fixed data'!$C$7</f>
        <v>0</v>
      </c>
      <c r="T35" s="34">
        <f>$J$28/'Fixed data'!$C$7</f>
        <v>0</v>
      </c>
      <c r="U35" s="34">
        <f>$J$28/'Fixed data'!$C$7</f>
        <v>0</v>
      </c>
      <c r="V35" s="34">
        <f>$J$28/'Fixed data'!$C$7</f>
        <v>0</v>
      </c>
      <c r="W35" s="34">
        <f>$J$28/'Fixed data'!$C$7</f>
        <v>0</v>
      </c>
      <c r="X35" s="34">
        <f>$J$28/'Fixed data'!$C$7</f>
        <v>0</v>
      </c>
      <c r="Y35" s="34">
        <f>$J$28/'Fixed data'!$C$7</f>
        <v>0</v>
      </c>
      <c r="Z35" s="34">
        <f>$J$28/'Fixed data'!$C$7</f>
        <v>0</v>
      </c>
      <c r="AA35" s="34">
        <f>$J$28/'Fixed data'!$C$7</f>
        <v>0</v>
      </c>
      <c r="AB35" s="34">
        <f>$J$28/'Fixed data'!$C$7</f>
        <v>0</v>
      </c>
      <c r="AC35" s="34">
        <f>$J$28/'Fixed data'!$C$7</f>
        <v>0</v>
      </c>
      <c r="AD35" s="34">
        <f>$J$28/'Fixed data'!$C$7</f>
        <v>0</v>
      </c>
      <c r="AE35" s="34">
        <f>$J$28/'Fixed data'!$C$7</f>
        <v>0</v>
      </c>
      <c r="AF35" s="34">
        <f>$J$28/'Fixed data'!$C$7</f>
        <v>0</v>
      </c>
      <c r="AG35" s="34">
        <f>$J$28/'Fixed data'!$C$7</f>
        <v>0</v>
      </c>
      <c r="AH35" s="34">
        <f>$J$28/'Fixed data'!$C$7</f>
        <v>0</v>
      </c>
      <c r="AI35" s="34">
        <f>$J$28/'Fixed data'!$C$7</f>
        <v>0</v>
      </c>
      <c r="AJ35" s="34">
        <f>$J$28/'Fixed data'!$C$7</f>
        <v>0</v>
      </c>
      <c r="AK35" s="34">
        <f>$J$28/'Fixed data'!$C$7</f>
        <v>0</v>
      </c>
      <c r="AL35" s="34">
        <f>$J$28/'Fixed data'!$C$7</f>
        <v>0</v>
      </c>
      <c r="AM35" s="34">
        <f>$J$28/'Fixed data'!$C$7</f>
        <v>0</v>
      </c>
      <c r="AN35" s="34">
        <f>$J$28/'Fixed data'!$C$7</f>
        <v>0</v>
      </c>
      <c r="AO35" s="34">
        <f>$J$28/'Fixed data'!$C$7</f>
        <v>0</v>
      </c>
      <c r="AP35" s="34">
        <f>$J$28/'Fixed data'!$C$7</f>
        <v>0</v>
      </c>
      <c r="AQ35" s="34">
        <f>$J$28/'Fixed data'!$C$7</f>
        <v>0</v>
      </c>
      <c r="AR35" s="34">
        <f>$J$28/'Fixed data'!$C$7</f>
        <v>0</v>
      </c>
      <c r="AS35" s="34">
        <f>$J$28/'Fixed data'!$C$7</f>
        <v>0</v>
      </c>
      <c r="AT35" s="34">
        <f>$J$28/'Fixed data'!$C$7</f>
        <v>0</v>
      </c>
      <c r="AU35" s="34">
        <f>$J$28/'Fixed data'!$C$7</f>
        <v>0</v>
      </c>
      <c r="AV35" s="34">
        <f>$J$28/'Fixed data'!$C$7</f>
        <v>0</v>
      </c>
      <c r="AW35" s="34">
        <f>$J$28/'Fixed data'!$C$7</f>
        <v>0</v>
      </c>
      <c r="AX35" s="34">
        <f>$J$28/'Fixed data'!$C$7</f>
        <v>0</v>
      </c>
      <c r="AY35" s="34">
        <f>$J$28/'Fixed data'!$C$7</f>
        <v>0</v>
      </c>
      <c r="AZ35" s="34">
        <f>$J$28/'Fixed data'!$C$7</f>
        <v>0</v>
      </c>
      <c r="BA35" s="34">
        <f>$J$28/'Fixed data'!$C$7</f>
        <v>0</v>
      </c>
      <c r="BB35" s="34">
        <f>$J$28/'Fixed data'!$C$7</f>
        <v>0</v>
      </c>
      <c r="BC35" s="34">
        <f>$J$28/'Fixed data'!$C$7</f>
        <v>0</v>
      </c>
      <c r="BD35" s="34"/>
    </row>
    <row r="36" spans="1:57" ht="16.5" hidden="1" customHeight="1" outlineLevel="1">
      <c r="A36" s="113"/>
      <c r="B36" s="9" t="s">
        <v>31</v>
      </c>
      <c r="C36" s="11" t="s">
        <v>57</v>
      </c>
      <c r="D36" s="9" t="s">
        <v>39</v>
      </c>
      <c r="F36" s="34"/>
      <c r="G36" s="34"/>
      <c r="H36" s="34"/>
      <c r="I36" s="34"/>
      <c r="J36" s="34"/>
      <c r="K36" s="34"/>
      <c r="L36" s="34">
        <f>$K$28/'Fixed data'!$C$7</f>
        <v>0</v>
      </c>
      <c r="M36" s="34">
        <f>$K$28/'Fixed data'!$C$7</f>
        <v>0</v>
      </c>
      <c r="N36" s="34">
        <f>$K$28/'Fixed data'!$C$7</f>
        <v>0</v>
      </c>
      <c r="O36" s="34">
        <f>$K$28/'Fixed data'!$C$7</f>
        <v>0</v>
      </c>
      <c r="P36" s="34">
        <f>$K$28/'Fixed data'!$C$7</f>
        <v>0</v>
      </c>
      <c r="Q36" s="34">
        <f>$K$28/'Fixed data'!$C$7</f>
        <v>0</v>
      </c>
      <c r="R36" s="34">
        <f>$K$28/'Fixed data'!$C$7</f>
        <v>0</v>
      </c>
      <c r="S36" s="34">
        <f>$K$28/'Fixed data'!$C$7</f>
        <v>0</v>
      </c>
      <c r="T36" s="34">
        <f>$K$28/'Fixed data'!$C$7</f>
        <v>0</v>
      </c>
      <c r="U36" s="34">
        <f>$K$28/'Fixed data'!$C$7</f>
        <v>0</v>
      </c>
      <c r="V36" s="34">
        <f>$K$28/'Fixed data'!$C$7</f>
        <v>0</v>
      </c>
      <c r="W36" s="34">
        <f>$K$28/'Fixed data'!$C$7</f>
        <v>0</v>
      </c>
      <c r="X36" s="34">
        <f>$K$28/'Fixed data'!$C$7</f>
        <v>0</v>
      </c>
      <c r="Y36" s="34">
        <f>$K$28/'Fixed data'!$C$7</f>
        <v>0</v>
      </c>
      <c r="Z36" s="34">
        <f>$K$28/'Fixed data'!$C$7</f>
        <v>0</v>
      </c>
      <c r="AA36" s="34">
        <f>$K$28/'Fixed data'!$C$7</f>
        <v>0</v>
      </c>
      <c r="AB36" s="34">
        <f>$K$28/'Fixed data'!$C$7</f>
        <v>0</v>
      </c>
      <c r="AC36" s="34">
        <f>$K$28/'Fixed data'!$C$7</f>
        <v>0</v>
      </c>
      <c r="AD36" s="34">
        <f>$K$28/'Fixed data'!$C$7</f>
        <v>0</v>
      </c>
      <c r="AE36" s="34">
        <f>$K$28/'Fixed data'!$C$7</f>
        <v>0</v>
      </c>
      <c r="AF36" s="34">
        <f>$K$28/'Fixed data'!$C$7</f>
        <v>0</v>
      </c>
      <c r="AG36" s="34">
        <f>$K$28/'Fixed data'!$C$7</f>
        <v>0</v>
      </c>
      <c r="AH36" s="34">
        <f>$K$28/'Fixed data'!$C$7</f>
        <v>0</v>
      </c>
      <c r="AI36" s="34">
        <f>$K$28/'Fixed data'!$C$7</f>
        <v>0</v>
      </c>
      <c r="AJ36" s="34">
        <f>$K$28/'Fixed data'!$C$7</f>
        <v>0</v>
      </c>
      <c r="AK36" s="34">
        <f>$K$28/'Fixed data'!$C$7</f>
        <v>0</v>
      </c>
      <c r="AL36" s="34">
        <f>$K$28/'Fixed data'!$C$7</f>
        <v>0</v>
      </c>
      <c r="AM36" s="34">
        <f>$K$28/'Fixed data'!$C$7</f>
        <v>0</v>
      </c>
      <c r="AN36" s="34">
        <f>$K$28/'Fixed data'!$C$7</f>
        <v>0</v>
      </c>
      <c r="AO36" s="34">
        <f>$K$28/'Fixed data'!$C$7</f>
        <v>0</v>
      </c>
      <c r="AP36" s="34">
        <f>$K$28/'Fixed data'!$C$7</f>
        <v>0</v>
      </c>
      <c r="AQ36" s="34">
        <f>$K$28/'Fixed data'!$C$7</f>
        <v>0</v>
      </c>
      <c r="AR36" s="34">
        <f>$K$28/'Fixed data'!$C$7</f>
        <v>0</v>
      </c>
      <c r="AS36" s="34">
        <f>$K$28/'Fixed data'!$C$7</f>
        <v>0</v>
      </c>
      <c r="AT36" s="34">
        <f>$K$28/'Fixed data'!$C$7</f>
        <v>0</v>
      </c>
      <c r="AU36" s="34">
        <f>$K$28/'Fixed data'!$C$7</f>
        <v>0</v>
      </c>
      <c r="AV36" s="34">
        <f>$K$28/'Fixed data'!$C$7</f>
        <v>0</v>
      </c>
      <c r="AW36" s="34">
        <f>$K$28/'Fixed data'!$C$7</f>
        <v>0</v>
      </c>
      <c r="AX36" s="34">
        <f>$K$28/'Fixed data'!$C$7</f>
        <v>0</v>
      </c>
      <c r="AY36" s="34">
        <f>$K$28/'Fixed data'!$C$7</f>
        <v>0</v>
      </c>
      <c r="AZ36" s="34">
        <f>$K$28/'Fixed data'!$C$7</f>
        <v>0</v>
      </c>
      <c r="BA36" s="34">
        <f>$K$28/'Fixed data'!$C$7</f>
        <v>0</v>
      </c>
      <c r="BB36" s="34">
        <f>$K$28/'Fixed data'!$C$7</f>
        <v>0</v>
      </c>
      <c r="BC36" s="34">
        <f>$K$28/'Fixed data'!$C$7</f>
        <v>0</v>
      </c>
      <c r="BD36" s="34">
        <f>$K$28/'Fixed data'!$C$7</f>
        <v>0</v>
      </c>
    </row>
    <row r="37" spans="1:57" ht="16.5" hidden="1" customHeight="1" outlineLevel="1">
      <c r="A37" s="113"/>
      <c r="B37" s="9" t="s">
        <v>32</v>
      </c>
      <c r="C37" s="11" t="s">
        <v>58</v>
      </c>
      <c r="D37" s="9" t="s">
        <v>39</v>
      </c>
      <c r="F37" s="34"/>
      <c r="G37" s="34"/>
      <c r="H37" s="34"/>
      <c r="I37" s="34"/>
      <c r="J37" s="34"/>
      <c r="K37" s="34"/>
      <c r="L37" s="34"/>
      <c r="M37" s="34">
        <f>$L$28/'Fixed data'!$C$7</f>
        <v>0</v>
      </c>
      <c r="N37" s="34">
        <f>$L$28/'Fixed data'!$C$7</f>
        <v>0</v>
      </c>
      <c r="O37" s="34">
        <f>$L$28/'Fixed data'!$C$7</f>
        <v>0</v>
      </c>
      <c r="P37" s="34">
        <f>$L$28/'Fixed data'!$C$7</f>
        <v>0</v>
      </c>
      <c r="Q37" s="34">
        <f>$L$28/'Fixed data'!$C$7</f>
        <v>0</v>
      </c>
      <c r="R37" s="34">
        <f>$L$28/'Fixed data'!$C$7</f>
        <v>0</v>
      </c>
      <c r="S37" s="34">
        <f>$L$28/'Fixed data'!$C$7</f>
        <v>0</v>
      </c>
      <c r="T37" s="34">
        <f>$L$28/'Fixed data'!$C$7</f>
        <v>0</v>
      </c>
      <c r="U37" s="34">
        <f>$L$28/'Fixed data'!$C$7</f>
        <v>0</v>
      </c>
      <c r="V37" s="34">
        <f>$L$28/'Fixed data'!$C$7</f>
        <v>0</v>
      </c>
      <c r="W37" s="34">
        <f>$L$28/'Fixed data'!$C$7</f>
        <v>0</v>
      </c>
      <c r="X37" s="34">
        <f>$L$28/'Fixed data'!$C$7</f>
        <v>0</v>
      </c>
      <c r="Y37" s="34">
        <f>$L$28/'Fixed data'!$C$7</f>
        <v>0</v>
      </c>
      <c r="Z37" s="34">
        <f>$L$28/'Fixed data'!$C$7</f>
        <v>0</v>
      </c>
      <c r="AA37" s="34">
        <f>$L$28/'Fixed data'!$C$7</f>
        <v>0</v>
      </c>
      <c r="AB37" s="34">
        <f>$L$28/'Fixed data'!$C$7</f>
        <v>0</v>
      </c>
      <c r="AC37" s="34">
        <f>$L$28/'Fixed data'!$C$7</f>
        <v>0</v>
      </c>
      <c r="AD37" s="34">
        <f>$L$28/'Fixed data'!$C$7</f>
        <v>0</v>
      </c>
      <c r="AE37" s="34">
        <f>$L$28/'Fixed data'!$C$7</f>
        <v>0</v>
      </c>
      <c r="AF37" s="34">
        <f>$L$28/'Fixed data'!$C$7</f>
        <v>0</v>
      </c>
      <c r="AG37" s="34">
        <f>$L$28/'Fixed data'!$C$7</f>
        <v>0</v>
      </c>
      <c r="AH37" s="34">
        <f>$L$28/'Fixed data'!$C$7</f>
        <v>0</v>
      </c>
      <c r="AI37" s="34">
        <f>$L$28/'Fixed data'!$C$7</f>
        <v>0</v>
      </c>
      <c r="AJ37" s="34">
        <f>$L$28/'Fixed data'!$C$7</f>
        <v>0</v>
      </c>
      <c r="AK37" s="34">
        <f>$L$28/'Fixed data'!$C$7</f>
        <v>0</v>
      </c>
      <c r="AL37" s="34">
        <f>$L$28/'Fixed data'!$C$7</f>
        <v>0</v>
      </c>
      <c r="AM37" s="34">
        <f>$L$28/'Fixed data'!$C$7</f>
        <v>0</v>
      </c>
      <c r="AN37" s="34">
        <f>$L$28/'Fixed data'!$C$7</f>
        <v>0</v>
      </c>
      <c r="AO37" s="34">
        <f>$L$28/'Fixed data'!$C$7</f>
        <v>0</v>
      </c>
      <c r="AP37" s="34">
        <f>$L$28/'Fixed data'!$C$7</f>
        <v>0</v>
      </c>
      <c r="AQ37" s="34">
        <f>$L$28/'Fixed data'!$C$7</f>
        <v>0</v>
      </c>
      <c r="AR37" s="34">
        <f>$L$28/'Fixed data'!$C$7</f>
        <v>0</v>
      </c>
      <c r="AS37" s="34">
        <f>$L$28/'Fixed data'!$C$7</f>
        <v>0</v>
      </c>
      <c r="AT37" s="34">
        <f>$L$28/'Fixed data'!$C$7</f>
        <v>0</v>
      </c>
      <c r="AU37" s="34">
        <f>$L$28/'Fixed data'!$C$7</f>
        <v>0</v>
      </c>
      <c r="AV37" s="34">
        <f>$L$28/'Fixed data'!$C$7</f>
        <v>0</v>
      </c>
      <c r="AW37" s="34">
        <f>$L$28/'Fixed data'!$C$7</f>
        <v>0</v>
      </c>
      <c r="AX37" s="34">
        <f>$L$28/'Fixed data'!$C$7</f>
        <v>0</v>
      </c>
      <c r="AY37" s="34">
        <f>$L$28/'Fixed data'!$C$7</f>
        <v>0</v>
      </c>
      <c r="AZ37" s="34">
        <f>$L$28/'Fixed data'!$C$7</f>
        <v>0</v>
      </c>
      <c r="BA37" s="34">
        <f>$L$28/'Fixed data'!$C$7</f>
        <v>0</v>
      </c>
      <c r="BB37" s="34">
        <f>$L$28/'Fixed data'!$C$7</f>
        <v>0</v>
      </c>
      <c r="BC37" s="34">
        <f>$L$28/'Fixed data'!$C$7</f>
        <v>0</v>
      </c>
      <c r="BD37" s="34">
        <f>$L$28/'Fixed data'!$C$7</f>
        <v>0</v>
      </c>
    </row>
    <row r="38" spans="1:57" ht="16.5" hidden="1" customHeight="1" outlineLevel="1">
      <c r="A38" s="113"/>
      <c r="B38" s="9" t="s">
        <v>108</v>
      </c>
      <c r="C38" s="11" t="s">
        <v>130</v>
      </c>
      <c r="D38" s="9" t="s">
        <v>39</v>
      </c>
      <c r="F38" s="34"/>
      <c r="G38" s="34"/>
      <c r="H38" s="34"/>
      <c r="I38" s="34"/>
      <c r="J38" s="34"/>
      <c r="K38" s="34"/>
      <c r="L38" s="34"/>
      <c r="M38" s="34"/>
      <c r="N38" s="34">
        <f>$M$28/'Fixed data'!$C$7</f>
        <v>0</v>
      </c>
      <c r="O38" s="34">
        <f>$M$28/'Fixed data'!$C$7</f>
        <v>0</v>
      </c>
      <c r="P38" s="34">
        <f>$M$28/'Fixed data'!$C$7</f>
        <v>0</v>
      </c>
      <c r="Q38" s="34">
        <f>$M$28/'Fixed data'!$C$7</f>
        <v>0</v>
      </c>
      <c r="R38" s="34">
        <f>$M$28/'Fixed data'!$C$7</f>
        <v>0</v>
      </c>
      <c r="S38" s="34">
        <f>$M$28/'Fixed data'!$C$7</f>
        <v>0</v>
      </c>
      <c r="T38" s="34">
        <f>$M$28/'Fixed data'!$C$7</f>
        <v>0</v>
      </c>
      <c r="U38" s="34">
        <f>$M$28/'Fixed data'!$C$7</f>
        <v>0</v>
      </c>
      <c r="V38" s="34">
        <f>$M$28/'Fixed data'!$C$7</f>
        <v>0</v>
      </c>
      <c r="W38" s="34">
        <f>$M$28/'Fixed data'!$C$7</f>
        <v>0</v>
      </c>
      <c r="X38" s="34">
        <f>$M$28/'Fixed data'!$C$7</f>
        <v>0</v>
      </c>
      <c r="Y38" s="34">
        <f>$M$28/'Fixed data'!$C$7</f>
        <v>0</v>
      </c>
      <c r="Z38" s="34">
        <f>$M$28/'Fixed data'!$C$7</f>
        <v>0</v>
      </c>
      <c r="AA38" s="34">
        <f>$M$28/'Fixed data'!$C$7</f>
        <v>0</v>
      </c>
      <c r="AB38" s="34">
        <f>$M$28/'Fixed data'!$C$7</f>
        <v>0</v>
      </c>
      <c r="AC38" s="34">
        <f>$M$28/'Fixed data'!$C$7</f>
        <v>0</v>
      </c>
      <c r="AD38" s="34">
        <f>$M$28/'Fixed data'!$C$7</f>
        <v>0</v>
      </c>
      <c r="AE38" s="34">
        <f>$M$28/'Fixed data'!$C$7</f>
        <v>0</v>
      </c>
      <c r="AF38" s="34">
        <f>$M$28/'Fixed data'!$C$7</f>
        <v>0</v>
      </c>
      <c r="AG38" s="34">
        <f>$M$28/'Fixed data'!$C$7</f>
        <v>0</v>
      </c>
      <c r="AH38" s="34">
        <f>$M$28/'Fixed data'!$C$7</f>
        <v>0</v>
      </c>
      <c r="AI38" s="34">
        <f>$M$28/'Fixed data'!$C$7</f>
        <v>0</v>
      </c>
      <c r="AJ38" s="34">
        <f>$M$28/'Fixed data'!$C$7</f>
        <v>0</v>
      </c>
      <c r="AK38" s="34">
        <f>$M$28/'Fixed data'!$C$7</f>
        <v>0</v>
      </c>
      <c r="AL38" s="34">
        <f>$M$28/'Fixed data'!$C$7</f>
        <v>0</v>
      </c>
      <c r="AM38" s="34">
        <f>$M$28/'Fixed data'!$C$7</f>
        <v>0</v>
      </c>
      <c r="AN38" s="34">
        <f>$M$28/'Fixed data'!$C$7</f>
        <v>0</v>
      </c>
      <c r="AO38" s="34">
        <f>$M$28/'Fixed data'!$C$7</f>
        <v>0</v>
      </c>
      <c r="AP38" s="34">
        <f>$M$28/'Fixed data'!$C$7</f>
        <v>0</v>
      </c>
      <c r="AQ38" s="34">
        <f>$M$28/'Fixed data'!$C$7</f>
        <v>0</v>
      </c>
      <c r="AR38" s="34">
        <f>$M$28/'Fixed data'!$C$7</f>
        <v>0</v>
      </c>
      <c r="AS38" s="34">
        <f>$M$28/'Fixed data'!$C$7</f>
        <v>0</v>
      </c>
      <c r="AT38" s="34">
        <f>$M$28/'Fixed data'!$C$7</f>
        <v>0</v>
      </c>
      <c r="AU38" s="34">
        <f>$M$28/'Fixed data'!$C$7</f>
        <v>0</v>
      </c>
      <c r="AV38" s="34">
        <f>$M$28/'Fixed data'!$C$7</f>
        <v>0</v>
      </c>
      <c r="AW38" s="34">
        <f>$M$28/'Fixed data'!$C$7</f>
        <v>0</v>
      </c>
      <c r="AX38" s="34">
        <f>$M$28/'Fixed data'!$C$7</f>
        <v>0</v>
      </c>
      <c r="AY38" s="34">
        <f>$M$28/'Fixed data'!$C$7</f>
        <v>0</v>
      </c>
      <c r="AZ38" s="34">
        <f>$M$28/'Fixed data'!$C$7</f>
        <v>0</v>
      </c>
      <c r="BA38" s="34">
        <f>$M$28/'Fixed data'!$C$7</f>
        <v>0</v>
      </c>
      <c r="BB38" s="34">
        <f>$M$28/'Fixed data'!$C$7</f>
        <v>0</v>
      </c>
      <c r="BC38" s="34">
        <f>$M$28/'Fixed data'!$C$7</f>
        <v>0</v>
      </c>
      <c r="BD38" s="34">
        <f>$M$28/'Fixed data'!$C$7</f>
        <v>0</v>
      </c>
      <c r="BE38" s="34"/>
    </row>
    <row r="39" spans="1:57" ht="16.5" hidden="1" customHeight="1" outlineLevel="1">
      <c r="A39" s="113"/>
      <c r="B39" s="9" t="s">
        <v>109</v>
      </c>
      <c r="C39" s="11" t="s">
        <v>131</v>
      </c>
      <c r="D39" s="9" t="s">
        <v>39</v>
      </c>
      <c r="F39" s="34"/>
      <c r="G39" s="34"/>
      <c r="H39" s="34"/>
      <c r="I39" s="34"/>
      <c r="J39" s="34"/>
      <c r="K39" s="34"/>
      <c r="L39" s="34"/>
      <c r="M39" s="34"/>
      <c r="N39" s="34"/>
      <c r="O39" s="34">
        <f>$N$28/'Fixed data'!$C$7</f>
        <v>0</v>
      </c>
      <c r="P39" s="34">
        <f>$N$28/'Fixed data'!$C$7</f>
        <v>0</v>
      </c>
      <c r="Q39" s="34">
        <f>$N$28/'Fixed data'!$C$7</f>
        <v>0</v>
      </c>
      <c r="R39" s="34">
        <f>$N$28/'Fixed data'!$C$7</f>
        <v>0</v>
      </c>
      <c r="S39" s="34">
        <f>$N$28/'Fixed data'!$C$7</f>
        <v>0</v>
      </c>
      <c r="T39" s="34">
        <f>$N$28/'Fixed data'!$C$7</f>
        <v>0</v>
      </c>
      <c r="U39" s="34">
        <f>$N$28/'Fixed data'!$C$7</f>
        <v>0</v>
      </c>
      <c r="V39" s="34">
        <f>$N$28/'Fixed data'!$C$7</f>
        <v>0</v>
      </c>
      <c r="W39" s="34">
        <f>$N$28/'Fixed data'!$C$7</f>
        <v>0</v>
      </c>
      <c r="X39" s="34">
        <f>$N$28/'Fixed data'!$C$7</f>
        <v>0</v>
      </c>
      <c r="Y39" s="34">
        <f>$N$28/'Fixed data'!$C$7</f>
        <v>0</v>
      </c>
      <c r="Z39" s="34">
        <f>$N$28/'Fixed data'!$C$7</f>
        <v>0</v>
      </c>
      <c r="AA39" s="34">
        <f>$N$28/'Fixed data'!$C$7</f>
        <v>0</v>
      </c>
      <c r="AB39" s="34">
        <f>$N$28/'Fixed data'!$C$7</f>
        <v>0</v>
      </c>
      <c r="AC39" s="34">
        <f>$N$28/'Fixed data'!$C$7</f>
        <v>0</v>
      </c>
      <c r="AD39" s="34">
        <f>$N$28/'Fixed data'!$C$7</f>
        <v>0</v>
      </c>
      <c r="AE39" s="34">
        <f>$N$28/'Fixed data'!$C$7</f>
        <v>0</v>
      </c>
      <c r="AF39" s="34">
        <f>$N$28/'Fixed data'!$C$7</f>
        <v>0</v>
      </c>
      <c r="AG39" s="34">
        <f>$N$28/'Fixed data'!$C$7</f>
        <v>0</v>
      </c>
      <c r="AH39" s="34">
        <f>$N$28/'Fixed data'!$C$7</f>
        <v>0</v>
      </c>
      <c r="AI39" s="34">
        <f>$N$28/'Fixed data'!$C$7</f>
        <v>0</v>
      </c>
      <c r="AJ39" s="34">
        <f>$N$28/'Fixed data'!$C$7</f>
        <v>0</v>
      </c>
      <c r="AK39" s="34">
        <f>$N$28/'Fixed data'!$C$7</f>
        <v>0</v>
      </c>
      <c r="AL39" s="34">
        <f>$N$28/'Fixed data'!$C$7</f>
        <v>0</v>
      </c>
      <c r="AM39" s="34">
        <f>$N$28/'Fixed data'!$C$7</f>
        <v>0</v>
      </c>
      <c r="AN39" s="34">
        <f>$N$28/'Fixed data'!$C$7</f>
        <v>0</v>
      </c>
      <c r="AO39" s="34">
        <f>$N$28/'Fixed data'!$C$7</f>
        <v>0</v>
      </c>
      <c r="AP39" s="34">
        <f>$N$28/'Fixed data'!$C$7</f>
        <v>0</v>
      </c>
      <c r="AQ39" s="34">
        <f>$N$28/'Fixed data'!$C$7</f>
        <v>0</v>
      </c>
      <c r="AR39" s="34">
        <f>$N$28/'Fixed data'!$C$7</f>
        <v>0</v>
      </c>
      <c r="AS39" s="34">
        <f>$N$28/'Fixed data'!$C$7</f>
        <v>0</v>
      </c>
      <c r="AT39" s="34">
        <f>$N$28/'Fixed data'!$C$7</f>
        <v>0</v>
      </c>
      <c r="AU39" s="34">
        <f>$N$28/'Fixed data'!$C$7</f>
        <v>0</v>
      </c>
      <c r="AV39" s="34">
        <f>$N$28/'Fixed data'!$C$7</f>
        <v>0</v>
      </c>
      <c r="AW39" s="34">
        <f>$N$28/'Fixed data'!$C$7</f>
        <v>0</v>
      </c>
      <c r="AX39" s="34">
        <f>$N$28/'Fixed data'!$C$7</f>
        <v>0</v>
      </c>
      <c r="AY39" s="34">
        <f>$N$28/'Fixed data'!$C$7</f>
        <v>0</v>
      </c>
      <c r="AZ39" s="34">
        <f>$N$28/'Fixed data'!$C$7</f>
        <v>0</v>
      </c>
      <c r="BA39" s="34">
        <f>$N$28/'Fixed data'!$C$7</f>
        <v>0</v>
      </c>
      <c r="BB39" s="34">
        <f>$N$28/'Fixed data'!$C$7</f>
        <v>0</v>
      </c>
      <c r="BC39" s="34">
        <f>$N$28/'Fixed data'!$C$7</f>
        <v>0</v>
      </c>
      <c r="BD39" s="34">
        <f>$N$28/'Fixed data'!$C$7</f>
        <v>0</v>
      </c>
    </row>
    <row r="40" spans="1:57" ht="16.5" hidden="1" customHeight="1" outlineLevel="1">
      <c r="A40" s="113"/>
      <c r="B40" s="9" t="s">
        <v>110</v>
      </c>
      <c r="C40" s="11" t="s">
        <v>132</v>
      </c>
      <c r="D40" s="9" t="s">
        <v>39</v>
      </c>
      <c r="F40" s="34"/>
      <c r="G40" s="34"/>
      <c r="H40" s="34"/>
      <c r="I40" s="34"/>
      <c r="J40" s="34"/>
      <c r="K40" s="34"/>
      <c r="L40" s="34"/>
      <c r="M40" s="34"/>
      <c r="N40" s="34"/>
      <c r="O40" s="34"/>
      <c r="P40" s="34">
        <f>$O$28/'Fixed data'!$C$7</f>
        <v>0</v>
      </c>
      <c r="Q40" s="34">
        <f>$O$28/'Fixed data'!$C$7</f>
        <v>0</v>
      </c>
      <c r="R40" s="34">
        <f>$O$28/'Fixed data'!$C$7</f>
        <v>0</v>
      </c>
      <c r="S40" s="34">
        <f>$O$28/'Fixed data'!$C$7</f>
        <v>0</v>
      </c>
      <c r="T40" s="34">
        <f>$O$28/'Fixed data'!$C$7</f>
        <v>0</v>
      </c>
      <c r="U40" s="34">
        <f>$O$28/'Fixed data'!$C$7</f>
        <v>0</v>
      </c>
      <c r="V40" s="34">
        <f>$O$28/'Fixed data'!$C$7</f>
        <v>0</v>
      </c>
      <c r="W40" s="34">
        <f>$O$28/'Fixed data'!$C$7</f>
        <v>0</v>
      </c>
      <c r="X40" s="34">
        <f>$O$28/'Fixed data'!$C$7</f>
        <v>0</v>
      </c>
      <c r="Y40" s="34">
        <f>$O$28/'Fixed data'!$C$7</f>
        <v>0</v>
      </c>
      <c r="Z40" s="34">
        <f>$O$28/'Fixed data'!$C$7</f>
        <v>0</v>
      </c>
      <c r="AA40" s="34">
        <f>$O$28/'Fixed data'!$C$7</f>
        <v>0</v>
      </c>
      <c r="AB40" s="34">
        <f>$O$28/'Fixed data'!$C$7</f>
        <v>0</v>
      </c>
      <c r="AC40" s="34">
        <f>$O$28/'Fixed data'!$C$7</f>
        <v>0</v>
      </c>
      <c r="AD40" s="34">
        <f>$O$28/'Fixed data'!$C$7</f>
        <v>0</v>
      </c>
      <c r="AE40" s="34">
        <f>$O$28/'Fixed data'!$C$7</f>
        <v>0</v>
      </c>
      <c r="AF40" s="34">
        <f>$O$28/'Fixed data'!$C$7</f>
        <v>0</v>
      </c>
      <c r="AG40" s="34">
        <f>$O$28/'Fixed data'!$C$7</f>
        <v>0</v>
      </c>
      <c r="AH40" s="34">
        <f>$O$28/'Fixed data'!$C$7</f>
        <v>0</v>
      </c>
      <c r="AI40" s="34">
        <f>$O$28/'Fixed data'!$C$7</f>
        <v>0</v>
      </c>
      <c r="AJ40" s="34">
        <f>$O$28/'Fixed data'!$C$7</f>
        <v>0</v>
      </c>
      <c r="AK40" s="34">
        <f>$O$28/'Fixed data'!$C$7</f>
        <v>0</v>
      </c>
      <c r="AL40" s="34">
        <f>$O$28/'Fixed data'!$C$7</f>
        <v>0</v>
      </c>
      <c r="AM40" s="34">
        <f>$O$28/'Fixed data'!$C$7</f>
        <v>0</v>
      </c>
      <c r="AN40" s="34">
        <f>$O$28/'Fixed data'!$C$7</f>
        <v>0</v>
      </c>
      <c r="AO40" s="34">
        <f>$O$28/'Fixed data'!$C$7</f>
        <v>0</v>
      </c>
      <c r="AP40" s="34">
        <f>$O$28/'Fixed data'!$C$7</f>
        <v>0</v>
      </c>
      <c r="AQ40" s="34">
        <f>$O$28/'Fixed data'!$C$7</f>
        <v>0</v>
      </c>
      <c r="AR40" s="34">
        <f>$O$28/'Fixed data'!$C$7</f>
        <v>0</v>
      </c>
      <c r="AS40" s="34">
        <f>$O$28/'Fixed data'!$C$7</f>
        <v>0</v>
      </c>
      <c r="AT40" s="34">
        <f>$O$28/'Fixed data'!$C$7</f>
        <v>0</v>
      </c>
      <c r="AU40" s="34">
        <f>$O$28/'Fixed data'!$C$7</f>
        <v>0</v>
      </c>
      <c r="AV40" s="34">
        <f>$O$28/'Fixed data'!$C$7</f>
        <v>0</v>
      </c>
      <c r="AW40" s="34">
        <f>$O$28/'Fixed data'!$C$7</f>
        <v>0</v>
      </c>
      <c r="AX40" s="34">
        <f>$O$28/'Fixed data'!$C$7</f>
        <v>0</v>
      </c>
      <c r="AY40" s="34">
        <f>$O$28/'Fixed data'!$C$7</f>
        <v>0</v>
      </c>
      <c r="AZ40" s="34">
        <f>$O$28/'Fixed data'!$C$7</f>
        <v>0</v>
      </c>
      <c r="BA40" s="34">
        <f>$O$28/'Fixed data'!$C$7</f>
        <v>0</v>
      </c>
      <c r="BB40" s="34">
        <f>$O$28/'Fixed data'!$C$7</f>
        <v>0</v>
      </c>
      <c r="BC40" s="34">
        <f>$O$28/'Fixed data'!$C$7</f>
        <v>0</v>
      </c>
      <c r="BD40" s="34">
        <f>$O$28/'Fixed data'!$C$7</f>
        <v>0</v>
      </c>
    </row>
    <row r="41" spans="1:57" ht="16.5" hidden="1" customHeight="1" outlineLevel="1">
      <c r="A41" s="113"/>
      <c r="B41" s="9" t="s">
        <v>111</v>
      </c>
      <c r="C41" s="11" t="s">
        <v>133</v>
      </c>
      <c r="D41" s="9" t="s">
        <v>39</v>
      </c>
      <c r="F41" s="34"/>
      <c r="G41" s="34"/>
      <c r="H41" s="34"/>
      <c r="I41" s="34"/>
      <c r="J41" s="34"/>
      <c r="K41" s="34"/>
      <c r="L41" s="34"/>
      <c r="M41" s="34"/>
      <c r="N41" s="34"/>
      <c r="O41" s="34"/>
      <c r="P41" s="34"/>
      <c r="Q41" s="34">
        <f>$P$28/'Fixed data'!$C$7</f>
        <v>0</v>
      </c>
      <c r="R41" s="34">
        <f>$P$28/'Fixed data'!$C$7</f>
        <v>0</v>
      </c>
      <c r="S41" s="34">
        <f>$P$28/'Fixed data'!$C$7</f>
        <v>0</v>
      </c>
      <c r="T41" s="34">
        <f>$P$28/'Fixed data'!$C$7</f>
        <v>0</v>
      </c>
      <c r="U41" s="34">
        <f>$P$28/'Fixed data'!$C$7</f>
        <v>0</v>
      </c>
      <c r="V41" s="34">
        <f>$P$28/'Fixed data'!$C$7</f>
        <v>0</v>
      </c>
      <c r="W41" s="34">
        <f>$P$28/'Fixed data'!$C$7</f>
        <v>0</v>
      </c>
      <c r="X41" s="34">
        <f>$P$28/'Fixed data'!$C$7</f>
        <v>0</v>
      </c>
      <c r="Y41" s="34">
        <f>$P$28/'Fixed data'!$C$7</f>
        <v>0</v>
      </c>
      <c r="Z41" s="34">
        <f>$P$28/'Fixed data'!$C$7</f>
        <v>0</v>
      </c>
      <c r="AA41" s="34">
        <f>$P$28/'Fixed data'!$C$7</f>
        <v>0</v>
      </c>
      <c r="AB41" s="34">
        <f>$P$28/'Fixed data'!$C$7</f>
        <v>0</v>
      </c>
      <c r="AC41" s="34">
        <f>$P$28/'Fixed data'!$C$7</f>
        <v>0</v>
      </c>
      <c r="AD41" s="34">
        <f>$P$28/'Fixed data'!$C$7</f>
        <v>0</v>
      </c>
      <c r="AE41" s="34">
        <f>$P$28/'Fixed data'!$C$7</f>
        <v>0</v>
      </c>
      <c r="AF41" s="34">
        <f>$P$28/'Fixed data'!$C$7</f>
        <v>0</v>
      </c>
      <c r="AG41" s="34">
        <f>$P$28/'Fixed data'!$C$7</f>
        <v>0</v>
      </c>
      <c r="AH41" s="34">
        <f>$P$28/'Fixed data'!$C$7</f>
        <v>0</v>
      </c>
      <c r="AI41" s="34">
        <f>$P$28/'Fixed data'!$C$7</f>
        <v>0</v>
      </c>
      <c r="AJ41" s="34">
        <f>$P$28/'Fixed data'!$C$7</f>
        <v>0</v>
      </c>
      <c r="AK41" s="34">
        <f>$P$28/'Fixed data'!$C$7</f>
        <v>0</v>
      </c>
      <c r="AL41" s="34">
        <f>$P$28/'Fixed data'!$C$7</f>
        <v>0</v>
      </c>
      <c r="AM41" s="34">
        <f>$P$28/'Fixed data'!$C$7</f>
        <v>0</v>
      </c>
      <c r="AN41" s="34">
        <f>$P$28/'Fixed data'!$C$7</f>
        <v>0</v>
      </c>
      <c r="AO41" s="34">
        <f>$P$28/'Fixed data'!$C$7</f>
        <v>0</v>
      </c>
      <c r="AP41" s="34">
        <f>$P$28/'Fixed data'!$C$7</f>
        <v>0</v>
      </c>
      <c r="AQ41" s="34">
        <f>$P$28/'Fixed data'!$C$7</f>
        <v>0</v>
      </c>
      <c r="AR41" s="34">
        <f>$P$28/'Fixed data'!$C$7</f>
        <v>0</v>
      </c>
      <c r="AS41" s="34">
        <f>$P$28/'Fixed data'!$C$7</f>
        <v>0</v>
      </c>
      <c r="AT41" s="34">
        <f>$P$28/'Fixed data'!$C$7</f>
        <v>0</v>
      </c>
      <c r="AU41" s="34">
        <f>$P$28/'Fixed data'!$C$7</f>
        <v>0</v>
      </c>
      <c r="AV41" s="34">
        <f>$P$28/'Fixed data'!$C$7</f>
        <v>0</v>
      </c>
      <c r="AW41" s="34">
        <f>$P$28/'Fixed data'!$C$7</f>
        <v>0</v>
      </c>
      <c r="AX41" s="34">
        <f>$P$28/'Fixed data'!$C$7</f>
        <v>0</v>
      </c>
      <c r="AY41" s="34">
        <f>$P$28/'Fixed data'!$C$7</f>
        <v>0</v>
      </c>
      <c r="AZ41" s="34">
        <f>$P$28/'Fixed data'!$C$7</f>
        <v>0</v>
      </c>
      <c r="BA41" s="34">
        <f>$P$28/'Fixed data'!$C$7</f>
        <v>0</v>
      </c>
      <c r="BB41" s="34">
        <f>$P$28/'Fixed data'!$C$7</f>
        <v>0</v>
      </c>
      <c r="BC41" s="34">
        <f>$P$28/'Fixed data'!$C$7</f>
        <v>0</v>
      </c>
      <c r="BD41" s="34">
        <f>$P$28/'Fixed data'!$C$7</f>
        <v>0</v>
      </c>
    </row>
    <row r="42" spans="1:57" ht="16.5" hidden="1" customHeight="1" outlineLevel="1">
      <c r="A42" s="113"/>
      <c r="B42" s="9" t="s">
        <v>112</v>
      </c>
      <c r="C42" s="11" t="s">
        <v>134</v>
      </c>
      <c r="D42" s="9" t="s">
        <v>39</v>
      </c>
      <c r="F42" s="34"/>
      <c r="G42" s="34"/>
      <c r="H42" s="34"/>
      <c r="I42" s="34"/>
      <c r="J42" s="34"/>
      <c r="K42" s="34"/>
      <c r="L42" s="34"/>
      <c r="M42" s="34"/>
      <c r="N42" s="34"/>
      <c r="O42" s="34"/>
      <c r="P42" s="34"/>
      <c r="Q42" s="34"/>
      <c r="R42" s="34">
        <f>$Q$28/'Fixed data'!$C$7</f>
        <v>0</v>
      </c>
      <c r="S42" s="34">
        <f>$Q$28/'Fixed data'!$C$7</f>
        <v>0</v>
      </c>
      <c r="T42" s="34">
        <f>$Q$28/'Fixed data'!$C$7</f>
        <v>0</v>
      </c>
      <c r="U42" s="34">
        <f>$Q$28/'Fixed data'!$C$7</f>
        <v>0</v>
      </c>
      <c r="V42" s="34">
        <f>$Q$28/'Fixed data'!$C$7</f>
        <v>0</v>
      </c>
      <c r="W42" s="34">
        <f>$Q$28/'Fixed data'!$C$7</f>
        <v>0</v>
      </c>
      <c r="X42" s="34">
        <f>$Q$28/'Fixed data'!$C$7</f>
        <v>0</v>
      </c>
      <c r="Y42" s="34">
        <f>$Q$28/'Fixed data'!$C$7</f>
        <v>0</v>
      </c>
      <c r="Z42" s="34">
        <f>$Q$28/'Fixed data'!$C$7</f>
        <v>0</v>
      </c>
      <c r="AA42" s="34">
        <f>$Q$28/'Fixed data'!$C$7</f>
        <v>0</v>
      </c>
      <c r="AB42" s="34">
        <f>$Q$28/'Fixed data'!$C$7</f>
        <v>0</v>
      </c>
      <c r="AC42" s="34">
        <f>$Q$28/'Fixed data'!$C$7</f>
        <v>0</v>
      </c>
      <c r="AD42" s="34">
        <f>$Q$28/'Fixed data'!$C$7</f>
        <v>0</v>
      </c>
      <c r="AE42" s="34">
        <f>$Q$28/'Fixed data'!$C$7</f>
        <v>0</v>
      </c>
      <c r="AF42" s="34">
        <f>$Q$28/'Fixed data'!$C$7</f>
        <v>0</v>
      </c>
      <c r="AG42" s="34">
        <f>$Q$28/'Fixed data'!$C$7</f>
        <v>0</v>
      </c>
      <c r="AH42" s="34">
        <f>$Q$28/'Fixed data'!$C$7</f>
        <v>0</v>
      </c>
      <c r="AI42" s="34">
        <f>$Q$28/'Fixed data'!$C$7</f>
        <v>0</v>
      </c>
      <c r="AJ42" s="34">
        <f>$Q$28/'Fixed data'!$C$7</f>
        <v>0</v>
      </c>
      <c r="AK42" s="34">
        <f>$Q$28/'Fixed data'!$C$7</f>
        <v>0</v>
      </c>
      <c r="AL42" s="34">
        <f>$Q$28/'Fixed data'!$C$7</f>
        <v>0</v>
      </c>
      <c r="AM42" s="34">
        <f>$Q$28/'Fixed data'!$C$7</f>
        <v>0</v>
      </c>
      <c r="AN42" s="34">
        <f>$Q$28/'Fixed data'!$C$7</f>
        <v>0</v>
      </c>
      <c r="AO42" s="34">
        <f>$Q$28/'Fixed data'!$C$7</f>
        <v>0</v>
      </c>
      <c r="AP42" s="34">
        <f>$Q$28/'Fixed data'!$C$7</f>
        <v>0</v>
      </c>
      <c r="AQ42" s="34">
        <f>$Q$28/'Fixed data'!$C$7</f>
        <v>0</v>
      </c>
      <c r="AR42" s="34">
        <f>$Q$28/'Fixed data'!$C$7</f>
        <v>0</v>
      </c>
      <c r="AS42" s="34">
        <f>$Q$28/'Fixed data'!$C$7</f>
        <v>0</v>
      </c>
      <c r="AT42" s="34">
        <f>$Q$28/'Fixed data'!$C$7</f>
        <v>0</v>
      </c>
      <c r="AU42" s="34">
        <f>$Q$28/'Fixed data'!$C$7</f>
        <v>0</v>
      </c>
      <c r="AV42" s="34">
        <f>$Q$28/'Fixed data'!$C$7</f>
        <v>0</v>
      </c>
      <c r="AW42" s="34">
        <f>$Q$28/'Fixed data'!$C$7</f>
        <v>0</v>
      </c>
      <c r="AX42" s="34">
        <f>$Q$28/'Fixed data'!$C$7</f>
        <v>0</v>
      </c>
      <c r="AY42" s="34">
        <f>$Q$28/'Fixed data'!$C$7</f>
        <v>0</v>
      </c>
      <c r="AZ42" s="34">
        <f>$Q$28/'Fixed data'!$C$7</f>
        <v>0</v>
      </c>
      <c r="BA42" s="34">
        <f>$Q$28/'Fixed data'!$C$7</f>
        <v>0</v>
      </c>
      <c r="BB42" s="34">
        <f>$Q$28/'Fixed data'!$C$7</f>
        <v>0</v>
      </c>
      <c r="BC42" s="34">
        <f>$Q$28/'Fixed data'!$C$7</f>
        <v>0</v>
      </c>
      <c r="BD42" s="34">
        <f>$Q$28/'Fixed data'!$C$7</f>
        <v>0</v>
      </c>
    </row>
    <row r="43" spans="1:57" ht="16.5" hidden="1" customHeight="1" outlineLevel="1">
      <c r="A43" s="113"/>
      <c r="B43" s="9" t="s">
        <v>113</v>
      </c>
      <c r="C43" s="11" t="s">
        <v>135</v>
      </c>
      <c r="D43" s="9" t="s">
        <v>39</v>
      </c>
      <c r="F43" s="34"/>
      <c r="G43" s="34"/>
      <c r="H43" s="34"/>
      <c r="I43" s="34"/>
      <c r="J43" s="34"/>
      <c r="K43" s="34"/>
      <c r="L43" s="34"/>
      <c r="M43" s="34"/>
      <c r="N43" s="34"/>
      <c r="O43" s="34"/>
      <c r="P43" s="34"/>
      <c r="Q43" s="34"/>
      <c r="R43" s="34"/>
      <c r="S43" s="34">
        <f>$R$28/'Fixed data'!$C$7</f>
        <v>0</v>
      </c>
      <c r="T43" s="34">
        <f>$R$28/'Fixed data'!$C$7</f>
        <v>0</v>
      </c>
      <c r="U43" s="34">
        <f>$R$28/'Fixed data'!$C$7</f>
        <v>0</v>
      </c>
      <c r="V43" s="34">
        <f>$R$28/'Fixed data'!$C$7</f>
        <v>0</v>
      </c>
      <c r="W43" s="34">
        <f>$R$28/'Fixed data'!$C$7</f>
        <v>0</v>
      </c>
      <c r="X43" s="34">
        <f>$R$28/'Fixed data'!$C$7</f>
        <v>0</v>
      </c>
      <c r="Y43" s="34">
        <f>$R$28/'Fixed data'!$C$7</f>
        <v>0</v>
      </c>
      <c r="Z43" s="34">
        <f>$R$28/'Fixed data'!$C$7</f>
        <v>0</v>
      </c>
      <c r="AA43" s="34">
        <f>$R$28/'Fixed data'!$C$7</f>
        <v>0</v>
      </c>
      <c r="AB43" s="34">
        <f>$R$28/'Fixed data'!$C$7</f>
        <v>0</v>
      </c>
      <c r="AC43" s="34">
        <f>$R$28/'Fixed data'!$C$7</f>
        <v>0</v>
      </c>
      <c r="AD43" s="34">
        <f>$R$28/'Fixed data'!$C$7</f>
        <v>0</v>
      </c>
      <c r="AE43" s="34">
        <f>$R$28/'Fixed data'!$C$7</f>
        <v>0</v>
      </c>
      <c r="AF43" s="34">
        <f>$R$28/'Fixed data'!$C$7</f>
        <v>0</v>
      </c>
      <c r="AG43" s="34">
        <f>$R$28/'Fixed data'!$C$7</f>
        <v>0</v>
      </c>
      <c r="AH43" s="34">
        <f>$R$28/'Fixed data'!$C$7</f>
        <v>0</v>
      </c>
      <c r="AI43" s="34">
        <f>$R$28/'Fixed data'!$C$7</f>
        <v>0</v>
      </c>
      <c r="AJ43" s="34">
        <f>$R$28/'Fixed data'!$C$7</f>
        <v>0</v>
      </c>
      <c r="AK43" s="34">
        <f>$R$28/'Fixed data'!$C$7</f>
        <v>0</v>
      </c>
      <c r="AL43" s="34">
        <f>$R$28/'Fixed data'!$C$7</f>
        <v>0</v>
      </c>
      <c r="AM43" s="34">
        <f>$R$28/'Fixed data'!$C$7</f>
        <v>0</v>
      </c>
      <c r="AN43" s="34">
        <f>$R$28/'Fixed data'!$C$7</f>
        <v>0</v>
      </c>
      <c r="AO43" s="34">
        <f>$R$28/'Fixed data'!$C$7</f>
        <v>0</v>
      </c>
      <c r="AP43" s="34">
        <f>$R$28/'Fixed data'!$C$7</f>
        <v>0</v>
      </c>
      <c r="AQ43" s="34">
        <f>$R$28/'Fixed data'!$C$7</f>
        <v>0</v>
      </c>
      <c r="AR43" s="34">
        <f>$R$28/'Fixed data'!$C$7</f>
        <v>0</v>
      </c>
      <c r="AS43" s="34">
        <f>$R$28/'Fixed data'!$C$7</f>
        <v>0</v>
      </c>
      <c r="AT43" s="34">
        <f>$R$28/'Fixed data'!$C$7</f>
        <v>0</v>
      </c>
      <c r="AU43" s="34">
        <f>$R$28/'Fixed data'!$C$7</f>
        <v>0</v>
      </c>
      <c r="AV43" s="34">
        <f>$R$28/'Fixed data'!$C$7</f>
        <v>0</v>
      </c>
      <c r="AW43" s="34">
        <f>$R$28/'Fixed data'!$C$7</f>
        <v>0</v>
      </c>
      <c r="AX43" s="34">
        <f>$R$28/'Fixed data'!$C$7</f>
        <v>0</v>
      </c>
      <c r="AY43" s="34">
        <f>$R$28/'Fixed data'!$C$7</f>
        <v>0</v>
      </c>
      <c r="AZ43" s="34">
        <f>$R$28/'Fixed data'!$C$7</f>
        <v>0</v>
      </c>
      <c r="BA43" s="34">
        <f>$R$28/'Fixed data'!$C$7</f>
        <v>0</v>
      </c>
      <c r="BB43" s="34">
        <f>$R$28/'Fixed data'!$C$7</f>
        <v>0</v>
      </c>
      <c r="BC43" s="34">
        <f>$R$28/'Fixed data'!$C$7</f>
        <v>0</v>
      </c>
      <c r="BD43" s="34">
        <f>$R$28/'Fixed data'!$C$7</f>
        <v>0</v>
      </c>
    </row>
    <row r="44" spans="1:57" ht="16.5" hidden="1" customHeight="1" outlineLevel="1">
      <c r="A44" s="113"/>
      <c r="B44" s="9" t="s">
        <v>114</v>
      </c>
      <c r="C44" s="11" t="s">
        <v>136</v>
      </c>
      <c r="D44" s="9" t="s">
        <v>39</v>
      </c>
      <c r="F44" s="34"/>
      <c r="G44" s="34"/>
      <c r="H44" s="34"/>
      <c r="I44" s="34"/>
      <c r="J44" s="34"/>
      <c r="K44" s="34"/>
      <c r="L44" s="34"/>
      <c r="M44" s="34"/>
      <c r="N44" s="34"/>
      <c r="O44" s="34"/>
      <c r="P44" s="34"/>
      <c r="Q44" s="34"/>
      <c r="R44" s="34"/>
      <c r="S44" s="34"/>
      <c r="T44" s="34">
        <f>$S$28/'Fixed data'!$C$7</f>
        <v>0</v>
      </c>
      <c r="U44" s="34">
        <f>$S$28/'Fixed data'!$C$7</f>
        <v>0</v>
      </c>
      <c r="V44" s="34">
        <f>$S$28/'Fixed data'!$C$7</f>
        <v>0</v>
      </c>
      <c r="W44" s="34">
        <f>$S$28/'Fixed data'!$C$7</f>
        <v>0</v>
      </c>
      <c r="X44" s="34">
        <f>$S$28/'Fixed data'!$C$7</f>
        <v>0</v>
      </c>
      <c r="Y44" s="34">
        <f>$S$28/'Fixed data'!$C$7</f>
        <v>0</v>
      </c>
      <c r="Z44" s="34">
        <f>$S$28/'Fixed data'!$C$7</f>
        <v>0</v>
      </c>
      <c r="AA44" s="34">
        <f>$S$28/'Fixed data'!$C$7</f>
        <v>0</v>
      </c>
      <c r="AB44" s="34">
        <f>$S$28/'Fixed data'!$C$7</f>
        <v>0</v>
      </c>
      <c r="AC44" s="34">
        <f>$S$28/'Fixed data'!$C$7</f>
        <v>0</v>
      </c>
      <c r="AD44" s="34">
        <f>$S$28/'Fixed data'!$C$7</f>
        <v>0</v>
      </c>
      <c r="AE44" s="34">
        <f>$S$28/'Fixed data'!$C$7</f>
        <v>0</v>
      </c>
      <c r="AF44" s="34">
        <f>$S$28/'Fixed data'!$C$7</f>
        <v>0</v>
      </c>
      <c r="AG44" s="34">
        <f>$S$28/'Fixed data'!$C$7</f>
        <v>0</v>
      </c>
      <c r="AH44" s="34">
        <f>$S$28/'Fixed data'!$C$7</f>
        <v>0</v>
      </c>
      <c r="AI44" s="34">
        <f>$S$28/'Fixed data'!$C$7</f>
        <v>0</v>
      </c>
      <c r="AJ44" s="34">
        <f>$S$28/'Fixed data'!$C$7</f>
        <v>0</v>
      </c>
      <c r="AK44" s="34">
        <f>$S$28/'Fixed data'!$C$7</f>
        <v>0</v>
      </c>
      <c r="AL44" s="34">
        <f>$S$28/'Fixed data'!$C$7</f>
        <v>0</v>
      </c>
      <c r="AM44" s="34">
        <f>$S$28/'Fixed data'!$C$7</f>
        <v>0</v>
      </c>
      <c r="AN44" s="34">
        <f>$S$28/'Fixed data'!$C$7</f>
        <v>0</v>
      </c>
      <c r="AO44" s="34">
        <f>$S$28/'Fixed data'!$C$7</f>
        <v>0</v>
      </c>
      <c r="AP44" s="34">
        <f>$S$28/'Fixed data'!$C$7</f>
        <v>0</v>
      </c>
      <c r="AQ44" s="34">
        <f>$S$28/'Fixed data'!$C$7</f>
        <v>0</v>
      </c>
      <c r="AR44" s="34">
        <f>$S$28/'Fixed data'!$C$7</f>
        <v>0</v>
      </c>
      <c r="AS44" s="34">
        <f>$S$28/'Fixed data'!$C$7</f>
        <v>0</v>
      </c>
      <c r="AT44" s="34">
        <f>$S$28/'Fixed data'!$C$7</f>
        <v>0</v>
      </c>
      <c r="AU44" s="34">
        <f>$S$28/'Fixed data'!$C$7</f>
        <v>0</v>
      </c>
      <c r="AV44" s="34">
        <f>$S$28/'Fixed data'!$C$7</f>
        <v>0</v>
      </c>
      <c r="AW44" s="34">
        <f>$S$28/'Fixed data'!$C$7</f>
        <v>0</v>
      </c>
      <c r="AX44" s="34">
        <f>$S$28/'Fixed data'!$C$7</f>
        <v>0</v>
      </c>
      <c r="AY44" s="34">
        <f>$S$28/'Fixed data'!$C$7</f>
        <v>0</v>
      </c>
      <c r="AZ44" s="34">
        <f>$S$28/'Fixed data'!$C$7</f>
        <v>0</v>
      </c>
      <c r="BA44" s="34">
        <f>$S$28/'Fixed data'!$C$7</f>
        <v>0</v>
      </c>
      <c r="BB44" s="34">
        <f>$S$28/'Fixed data'!$C$7</f>
        <v>0</v>
      </c>
      <c r="BC44" s="34">
        <f>$S$28/'Fixed data'!$C$7</f>
        <v>0</v>
      </c>
      <c r="BD44" s="34">
        <f>$S$28/'Fixed data'!$C$7</f>
        <v>0</v>
      </c>
    </row>
    <row r="45" spans="1:57" ht="16.5" hidden="1" customHeight="1" outlineLevel="1">
      <c r="A45" s="113"/>
      <c r="B45" s="9" t="s">
        <v>115</v>
      </c>
      <c r="C45" s="11" t="s">
        <v>137</v>
      </c>
      <c r="D45" s="9" t="s">
        <v>39</v>
      </c>
      <c r="F45" s="34"/>
      <c r="G45" s="34"/>
      <c r="H45" s="34"/>
      <c r="I45" s="34"/>
      <c r="J45" s="34"/>
      <c r="K45" s="34"/>
      <c r="L45" s="34"/>
      <c r="M45" s="34"/>
      <c r="N45" s="34"/>
      <c r="O45" s="34"/>
      <c r="P45" s="34"/>
      <c r="Q45" s="34"/>
      <c r="R45" s="34"/>
      <c r="S45" s="34"/>
      <c r="T45" s="34"/>
      <c r="U45" s="34">
        <f>$T$28/'Fixed data'!$C$7</f>
        <v>0</v>
      </c>
      <c r="V45" s="34">
        <f>$T$28/'Fixed data'!$C$7</f>
        <v>0</v>
      </c>
      <c r="W45" s="34">
        <f>$T$28/'Fixed data'!$C$7</f>
        <v>0</v>
      </c>
      <c r="X45" s="34">
        <f>$T$28/'Fixed data'!$C$7</f>
        <v>0</v>
      </c>
      <c r="Y45" s="34">
        <f>$T$28/'Fixed data'!$C$7</f>
        <v>0</v>
      </c>
      <c r="Z45" s="34">
        <f>$T$28/'Fixed data'!$C$7</f>
        <v>0</v>
      </c>
      <c r="AA45" s="34">
        <f>$T$28/'Fixed data'!$C$7</f>
        <v>0</v>
      </c>
      <c r="AB45" s="34">
        <f>$T$28/'Fixed data'!$C$7</f>
        <v>0</v>
      </c>
      <c r="AC45" s="34">
        <f>$T$28/'Fixed data'!$C$7</f>
        <v>0</v>
      </c>
      <c r="AD45" s="34">
        <f>$T$28/'Fixed data'!$C$7</f>
        <v>0</v>
      </c>
      <c r="AE45" s="34">
        <f>$T$28/'Fixed data'!$C$7</f>
        <v>0</v>
      </c>
      <c r="AF45" s="34">
        <f>$T$28/'Fixed data'!$C$7</f>
        <v>0</v>
      </c>
      <c r="AG45" s="34">
        <f>$T$28/'Fixed data'!$C$7</f>
        <v>0</v>
      </c>
      <c r="AH45" s="34">
        <f>$T$28/'Fixed data'!$C$7</f>
        <v>0</v>
      </c>
      <c r="AI45" s="34">
        <f>$T$28/'Fixed data'!$C$7</f>
        <v>0</v>
      </c>
      <c r="AJ45" s="34">
        <f>$T$28/'Fixed data'!$C$7</f>
        <v>0</v>
      </c>
      <c r="AK45" s="34">
        <f>$T$28/'Fixed data'!$C$7</f>
        <v>0</v>
      </c>
      <c r="AL45" s="34">
        <f>$T$28/'Fixed data'!$C$7</f>
        <v>0</v>
      </c>
      <c r="AM45" s="34">
        <f>$T$28/'Fixed data'!$C$7</f>
        <v>0</v>
      </c>
      <c r="AN45" s="34">
        <f>$T$28/'Fixed data'!$C$7</f>
        <v>0</v>
      </c>
      <c r="AO45" s="34">
        <f>$T$28/'Fixed data'!$C$7</f>
        <v>0</v>
      </c>
      <c r="AP45" s="34">
        <f>$T$28/'Fixed data'!$C$7</f>
        <v>0</v>
      </c>
      <c r="AQ45" s="34">
        <f>$T$28/'Fixed data'!$C$7</f>
        <v>0</v>
      </c>
      <c r="AR45" s="34">
        <f>$T$28/'Fixed data'!$C$7</f>
        <v>0</v>
      </c>
      <c r="AS45" s="34">
        <f>$T$28/'Fixed data'!$C$7</f>
        <v>0</v>
      </c>
      <c r="AT45" s="34">
        <f>$T$28/'Fixed data'!$C$7</f>
        <v>0</v>
      </c>
      <c r="AU45" s="34">
        <f>$T$28/'Fixed data'!$C$7</f>
        <v>0</v>
      </c>
      <c r="AV45" s="34">
        <f>$T$28/'Fixed data'!$C$7</f>
        <v>0</v>
      </c>
      <c r="AW45" s="34">
        <f>$T$28/'Fixed data'!$C$7</f>
        <v>0</v>
      </c>
      <c r="AX45" s="34">
        <f>$T$28/'Fixed data'!$C$7</f>
        <v>0</v>
      </c>
      <c r="AY45" s="34">
        <f>$T$28/'Fixed data'!$C$7</f>
        <v>0</v>
      </c>
      <c r="AZ45" s="34">
        <f>$T$28/'Fixed data'!$C$7</f>
        <v>0</v>
      </c>
      <c r="BA45" s="34">
        <f>$T$28/'Fixed data'!$C$7</f>
        <v>0</v>
      </c>
      <c r="BB45" s="34">
        <f>$T$28/'Fixed data'!$C$7</f>
        <v>0</v>
      </c>
      <c r="BC45" s="34">
        <f>$T$28/'Fixed data'!$C$7</f>
        <v>0</v>
      </c>
      <c r="BD45" s="34">
        <f>$T$28/'Fixed data'!$C$7</f>
        <v>0</v>
      </c>
    </row>
    <row r="46" spans="1:57" ht="16.5" hidden="1" customHeight="1" outlineLevel="1">
      <c r="A46" s="113"/>
      <c r="B46" s="9" t="s">
        <v>116</v>
      </c>
      <c r="C46" s="11" t="s">
        <v>138</v>
      </c>
      <c r="D46" s="9" t="s">
        <v>39</v>
      </c>
      <c r="F46" s="34"/>
      <c r="G46" s="34"/>
      <c r="H46" s="34"/>
      <c r="I46" s="34"/>
      <c r="J46" s="34"/>
      <c r="K46" s="34"/>
      <c r="L46" s="34"/>
      <c r="M46" s="34"/>
      <c r="N46" s="34"/>
      <c r="O46" s="34"/>
      <c r="P46" s="34"/>
      <c r="Q46" s="34"/>
      <c r="R46" s="34"/>
      <c r="S46" s="34"/>
      <c r="T46" s="34"/>
      <c r="U46" s="34"/>
      <c r="V46" s="34">
        <f>$U$28/'Fixed data'!$C$7</f>
        <v>0</v>
      </c>
      <c r="W46" s="34">
        <f>$U$28/'Fixed data'!$C$7</f>
        <v>0</v>
      </c>
      <c r="X46" s="34">
        <f>$U$28/'Fixed data'!$C$7</f>
        <v>0</v>
      </c>
      <c r="Y46" s="34">
        <f>$U$28/'Fixed data'!$C$7</f>
        <v>0</v>
      </c>
      <c r="Z46" s="34">
        <f>$U$28/'Fixed data'!$C$7</f>
        <v>0</v>
      </c>
      <c r="AA46" s="34">
        <f>$U$28/'Fixed data'!$C$7</f>
        <v>0</v>
      </c>
      <c r="AB46" s="34">
        <f>$U$28/'Fixed data'!$C$7</f>
        <v>0</v>
      </c>
      <c r="AC46" s="34">
        <f>$U$28/'Fixed data'!$C$7</f>
        <v>0</v>
      </c>
      <c r="AD46" s="34">
        <f>$U$28/'Fixed data'!$C$7</f>
        <v>0</v>
      </c>
      <c r="AE46" s="34">
        <f>$U$28/'Fixed data'!$C$7</f>
        <v>0</v>
      </c>
      <c r="AF46" s="34">
        <f>$U$28/'Fixed data'!$C$7</f>
        <v>0</v>
      </c>
      <c r="AG46" s="34">
        <f>$U$28/'Fixed data'!$C$7</f>
        <v>0</v>
      </c>
      <c r="AH46" s="34">
        <f>$U$28/'Fixed data'!$C$7</f>
        <v>0</v>
      </c>
      <c r="AI46" s="34">
        <f>$U$28/'Fixed data'!$C$7</f>
        <v>0</v>
      </c>
      <c r="AJ46" s="34">
        <f>$U$28/'Fixed data'!$C$7</f>
        <v>0</v>
      </c>
      <c r="AK46" s="34">
        <f>$U$28/'Fixed data'!$C$7</f>
        <v>0</v>
      </c>
      <c r="AL46" s="34">
        <f>$U$28/'Fixed data'!$C$7</f>
        <v>0</v>
      </c>
      <c r="AM46" s="34">
        <f>$U$28/'Fixed data'!$C$7</f>
        <v>0</v>
      </c>
      <c r="AN46" s="34">
        <f>$U$28/'Fixed data'!$C$7</f>
        <v>0</v>
      </c>
      <c r="AO46" s="34">
        <f>$U$28/'Fixed data'!$C$7</f>
        <v>0</v>
      </c>
      <c r="AP46" s="34">
        <f>$U$28/'Fixed data'!$C$7</f>
        <v>0</v>
      </c>
      <c r="AQ46" s="34">
        <f>$U$28/'Fixed data'!$C$7</f>
        <v>0</v>
      </c>
      <c r="AR46" s="34">
        <f>$U$28/'Fixed data'!$C$7</f>
        <v>0</v>
      </c>
      <c r="AS46" s="34">
        <f>$U$28/'Fixed data'!$C$7</f>
        <v>0</v>
      </c>
      <c r="AT46" s="34">
        <f>$U$28/'Fixed data'!$C$7</f>
        <v>0</v>
      </c>
      <c r="AU46" s="34">
        <f>$U$28/'Fixed data'!$C$7</f>
        <v>0</v>
      </c>
      <c r="AV46" s="34">
        <f>$U$28/'Fixed data'!$C$7</f>
        <v>0</v>
      </c>
      <c r="AW46" s="34">
        <f>$U$28/'Fixed data'!$C$7</f>
        <v>0</v>
      </c>
      <c r="AX46" s="34">
        <f>$U$28/'Fixed data'!$C$7</f>
        <v>0</v>
      </c>
      <c r="AY46" s="34">
        <f>$U$28/'Fixed data'!$C$7</f>
        <v>0</v>
      </c>
      <c r="AZ46" s="34">
        <f>$U$28/'Fixed data'!$C$7</f>
        <v>0</v>
      </c>
      <c r="BA46" s="34">
        <f>$U$28/'Fixed data'!$C$7</f>
        <v>0</v>
      </c>
      <c r="BB46" s="34">
        <f>$U$28/'Fixed data'!$C$7</f>
        <v>0</v>
      </c>
      <c r="BC46" s="34">
        <f>$U$28/'Fixed data'!$C$7</f>
        <v>0</v>
      </c>
      <c r="BD46" s="34">
        <f>$U$28/'Fixed data'!$C$7</f>
        <v>0</v>
      </c>
    </row>
    <row r="47" spans="1:57" ht="16.5" hidden="1" customHeight="1" outlineLevel="1">
      <c r="A47" s="113"/>
      <c r="B47" s="9" t="s">
        <v>117</v>
      </c>
      <c r="C47" s="11" t="s">
        <v>139</v>
      </c>
      <c r="D47" s="9" t="s">
        <v>39</v>
      </c>
      <c r="F47" s="34"/>
      <c r="G47" s="34"/>
      <c r="H47" s="34"/>
      <c r="I47" s="34"/>
      <c r="J47" s="34"/>
      <c r="K47" s="34"/>
      <c r="L47" s="34"/>
      <c r="M47" s="34"/>
      <c r="N47" s="34"/>
      <c r="O47" s="34"/>
      <c r="P47" s="34"/>
      <c r="Q47" s="34"/>
      <c r="R47" s="34"/>
      <c r="S47" s="34"/>
      <c r="T47" s="34"/>
      <c r="U47" s="34"/>
      <c r="V47" s="34"/>
      <c r="W47" s="34">
        <f>$V$28/'Fixed data'!$C$7</f>
        <v>0</v>
      </c>
      <c r="X47" s="34">
        <f>$V$28/'Fixed data'!$C$7</f>
        <v>0</v>
      </c>
      <c r="Y47" s="34">
        <f>$V$28/'Fixed data'!$C$7</f>
        <v>0</v>
      </c>
      <c r="Z47" s="34">
        <f>$V$28/'Fixed data'!$C$7</f>
        <v>0</v>
      </c>
      <c r="AA47" s="34">
        <f>$V$28/'Fixed data'!$C$7</f>
        <v>0</v>
      </c>
      <c r="AB47" s="34">
        <f>$V$28/'Fixed data'!$C$7</f>
        <v>0</v>
      </c>
      <c r="AC47" s="34">
        <f>$V$28/'Fixed data'!$C$7</f>
        <v>0</v>
      </c>
      <c r="AD47" s="34">
        <f>$V$28/'Fixed data'!$C$7</f>
        <v>0</v>
      </c>
      <c r="AE47" s="34">
        <f>$V$28/'Fixed data'!$C$7</f>
        <v>0</v>
      </c>
      <c r="AF47" s="34">
        <f>$V$28/'Fixed data'!$C$7</f>
        <v>0</v>
      </c>
      <c r="AG47" s="34">
        <f>$V$28/'Fixed data'!$C$7</f>
        <v>0</v>
      </c>
      <c r="AH47" s="34">
        <f>$V$28/'Fixed data'!$C$7</f>
        <v>0</v>
      </c>
      <c r="AI47" s="34">
        <f>$V$28/'Fixed data'!$C$7</f>
        <v>0</v>
      </c>
      <c r="AJ47" s="34">
        <f>$V$28/'Fixed data'!$C$7</f>
        <v>0</v>
      </c>
      <c r="AK47" s="34">
        <f>$V$28/'Fixed data'!$C$7</f>
        <v>0</v>
      </c>
      <c r="AL47" s="34">
        <f>$V$28/'Fixed data'!$C$7</f>
        <v>0</v>
      </c>
      <c r="AM47" s="34">
        <f>$V$28/'Fixed data'!$C$7</f>
        <v>0</v>
      </c>
      <c r="AN47" s="34">
        <f>$V$28/'Fixed data'!$C$7</f>
        <v>0</v>
      </c>
      <c r="AO47" s="34">
        <f>$V$28/'Fixed data'!$C$7</f>
        <v>0</v>
      </c>
      <c r="AP47" s="34">
        <f>$V$28/'Fixed data'!$C$7</f>
        <v>0</v>
      </c>
      <c r="AQ47" s="34">
        <f>$V$28/'Fixed data'!$C$7</f>
        <v>0</v>
      </c>
      <c r="AR47" s="34">
        <f>$V$28/'Fixed data'!$C$7</f>
        <v>0</v>
      </c>
      <c r="AS47" s="34">
        <f>$V$28/'Fixed data'!$C$7</f>
        <v>0</v>
      </c>
      <c r="AT47" s="34">
        <f>$V$28/'Fixed data'!$C$7</f>
        <v>0</v>
      </c>
      <c r="AU47" s="34">
        <f>$V$28/'Fixed data'!$C$7</f>
        <v>0</v>
      </c>
      <c r="AV47" s="34">
        <f>$V$28/'Fixed data'!$C$7</f>
        <v>0</v>
      </c>
      <c r="AW47" s="34">
        <f>$V$28/'Fixed data'!$C$7</f>
        <v>0</v>
      </c>
      <c r="AX47" s="34">
        <f>$V$28/'Fixed data'!$C$7</f>
        <v>0</v>
      </c>
      <c r="AY47" s="34">
        <f>$V$28/'Fixed data'!$C$7</f>
        <v>0</v>
      </c>
      <c r="AZ47" s="34">
        <f>$V$28/'Fixed data'!$C$7</f>
        <v>0</v>
      </c>
      <c r="BA47" s="34">
        <f>$V$28/'Fixed data'!$C$7</f>
        <v>0</v>
      </c>
      <c r="BB47" s="34">
        <f>$V$28/'Fixed data'!$C$7</f>
        <v>0</v>
      </c>
      <c r="BC47" s="34">
        <f>$V$28/'Fixed data'!$C$7</f>
        <v>0</v>
      </c>
      <c r="BD47" s="34">
        <f>$V$28/'Fixed data'!$C$7</f>
        <v>0</v>
      </c>
    </row>
    <row r="48" spans="1:57" ht="16.5" hidden="1" customHeight="1" outlineLevel="1">
      <c r="A48" s="113"/>
      <c r="B48" s="9" t="s">
        <v>118</v>
      </c>
      <c r="C48" s="11" t="s">
        <v>140</v>
      </c>
      <c r="D48" s="9" t="s">
        <v>39</v>
      </c>
      <c r="F48" s="34"/>
      <c r="G48" s="34"/>
      <c r="H48" s="34"/>
      <c r="I48" s="34"/>
      <c r="J48" s="34"/>
      <c r="K48" s="34"/>
      <c r="L48" s="34"/>
      <c r="M48" s="34"/>
      <c r="N48" s="34"/>
      <c r="O48" s="34"/>
      <c r="P48" s="34"/>
      <c r="Q48" s="34"/>
      <c r="R48" s="34"/>
      <c r="S48" s="34"/>
      <c r="T48" s="34"/>
      <c r="U48" s="34"/>
      <c r="V48" s="34"/>
      <c r="W48" s="34"/>
      <c r="X48" s="34">
        <f>$W$28/'Fixed data'!$C$7</f>
        <v>0</v>
      </c>
      <c r="Y48" s="34">
        <f>$W$28/'Fixed data'!$C$7</f>
        <v>0</v>
      </c>
      <c r="Z48" s="34">
        <f>$W$28/'Fixed data'!$C$7</f>
        <v>0</v>
      </c>
      <c r="AA48" s="34">
        <f>$W$28/'Fixed data'!$C$7</f>
        <v>0</v>
      </c>
      <c r="AB48" s="34">
        <f>$W$28/'Fixed data'!$C$7</f>
        <v>0</v>
      </c>
      <c r="AC48" s="34">
        <f>$W$28/'Fixed data'!$C$7</f>
        <v>0</v>
      </c>
      <c r="AD48" s="34">
        <f>$W$28/'Fixed data'!$C$7</f>
        <v>0</v>
      </c>
      <c r="AE48" s="34">
        <f>$W$28/'Fixed data'!$C$7</f>
        <v>0</v>
      </c>
      <c r="AF48" s="34">
        <f>$W$28/'Fixed data'!$C$7</f>
        <v>0</v>
      </c>
      <c r="AG48" s="34">
        <f>$W$28/'Fixed data'!$C$7</f>
        <v>0</v>
      </c>
      <c r="AH48" s="34">
        <f>$W$28/'Fixed data'!$C$7</f>
        <v>0</v>
      </c>
      <c r="AI48" s="34">
        <f>$W$28/'Fixed data'!$C$7</f>
        <v>0</v>
      </c>
      <c r="AJ48" s="34">
        <f>$W$28/'Fixed data'!$C$7</f>
        <v>0</v>
      </c>
      <c r="AK48" s="34">
        <f>$W$28/'Fixed data'!$C$7</f>
        <v>0</v>
      </c>
      <c r="AL48" s="34">
        <f>$W$28/'Fixed data'!$C$7</f>
        <v>0</v>
      </c>
      <c r="AM48" s="34">
        <f>$W$28/'Fixed data'!$C$7</f>
        <v>0</v>
      </c>
      <c r="AN48" s="34">
        <f>$W$28/'Fixed data'!$C$7</f>
        <v>0</v>
      </c>
      <c r="AO48" s="34">
        <f>$W$28/'Fixed data'!$C$7</f>
        <v>0</v>
      </c>
      <c r="AP48" s="34">
        <f>$W$28/'Fixed data'!$C$7</f>
        <v>0</v>
      </c>
      <c r="AQ48" s="34">
        <f>$W$28/'Fixed data'!$C$7</f>
        <v>0</v>
      </c>
      <c r="AR48" s="34">
        <f>$W$28/'Fixed data'!$C$7</f>
        <v>0</v>
      </c>
      <c r="AS48" s="34">
        <f>$W$28/'Fixed data'!$C$7</f>
        <v>0</v>
      </c>
      <c r="AT48" s="34">
        <f>$W$28/'Fixed data'!$C$7</f>
        <v>0</v>
      </c>
      <c r="AU48" s="34">
        <f>$W$28/'Fixed data'!$C$7</f>
        <v>0</v>
      </c>
      <c r="AV48" s="34">
        <f>$W$28/'Fixed data'!$C$7</f>
        <v>0</v>
      </c>
      <c r="AW48" s="34">
        <f>$W$28/'Fixed data'!$C$7</f>
        <v>0</v>
      </c>
      <c r="AX48" s="34">
        <f>$W$28/'Fixed data'!$C$7</f>
        <v>0</v>
      </c>
      <c r="AY48" s="34">
        <f>$W$28/'Fixed data'!$C$7</f>
        <v>0</v>
      </c>
      <c r="AZ48" s="34">
        <f>$W$28/'Fixed data'!$C$7</f>
        <v>0</v>
      </c>
      <c r="BA48" s="34">
        <f>$W$28/'Fixed data'!$C$7</f>
        <v>0</v>
      </c>
      <c r="BB48" s="34">
        <f>$W$28/'Fixed data'!$C$7</f>
        <v>0</v>
      </c>
      <c r="BC48" s="34">
        <f>$W$28/'Fixed data'!$C$7</f>
        <v>0</v>
      </c>
      <c r="BD48" s="34">
        <f>$W$28/'Fixed data'!$C$7</f>
        <v>0</v>
      </c>
    </row>
    <row r="49" spans="1:56" ht="16.5" hidden="1" customHeight="1" outlineLevel="1">
      <c r="A49" s="113"/>
      <c r="B49" s="9" t="s">
        <v>119</v>
      </c>
      <c r="C49" s="11" t="s">
        <v>141</v>
      </c>
      <c r="D49" s="9" t="s">
        <v>39</v>
      </c>
      <c r="F49" s="34"/>
      <c r="G49" s="34"/>
      <c r="H49" s="34"/>
      <c r="I49" s="34"/>
      <c r="J49" s="34"/>
      <c r="K49" s="34"/>
      <c r="L49" s="34"/>
      <c r="M49" s="34"/>
      <c r="N49" s="34"/>
      <c r="O49" s="34"/>
      <c r="P49" s="34"/>
      <c r="Q49" s="34"/>
      <c r="R49" s="34"/>
      <c r="S49" s="34"/>
      <c r="T49" s="34"/>
      <c r="U49" s="34"/>
      <c r="V49" s="34"/>
      <c r="W49" s="34"/>
      <c r="X49" s="34"/>
      <c r="Y49" s="34">
        <f>$X$28/'Fixed data'!$C$7</f>
        <v>0</v>
      </c>
      <c r="Z49" s="34">
        <f>$X$28/'Fixed data'!$C$7</f>
        <v>0</v>
      </c>
      <c r="AA49" s="34">
        <f>$X$28/'Fixed data'!$C$7</f>
        <v>0</v>
      </c>
      <c r="AB49" s="34">
        <f>$X$28/'Fixed data'!$C$7</f>
        <v>0</v>
      </c>
      <c r="AC49" s="34">
        <f>$X$28/'Fixed data'!$C$7</f>
        <v>0</v>
      </c>
      <c r="AD49" s="34">
        <f>$X$28/'Fixed data'!$C$7</f>
        <v>0</v>
      </c>
      <c r="AE49" s="34">
        <f>$X$28/'Fixed data'!$C$7</f>
        <v>0</v>
      </c>
      <c r="AF49" s="34">
        <f>$X$28/'Fixed data'!$C$7</f>
        <v>0</v>
      </c>
      <c r="AG49" s="34">
        <f>$X$28/'Fixed data'!$C$7</f>
        <v>0</v>
      </c>
      <c r="AH49" s="34">
        <f>$X$28/'Fixed data'!$C$7</f>
        <v>0</v>
      </c>
      <c r="AI49" s="34">
        <f>$X$28/'Fixed data'!$C$7</f>
        <v>0</v>
      </c>
      <c r="AJ49" s="34">
        <f>$X$28/'Fixed data'!$C$7</f>
        <v>0</v>
      </c>
      <c r="AK49" s="34">
        <f>$X$28/'Fixed data'!$C$7</f>
        <v>0</v>
      </c>
      <c r="AL49" s="34">
        <f>$X$28/'Fixed data'!$C$7</f>
        <v>0</v>
      </c>
      <c r="AM49" s="34">
        <f>$X$28/'Fixed data'!$C$7</f>
        <v>0</v>
      </c>
      <c r="AN49" s="34">
        <f>$X$28/'Fixed data'!$C$7</f>
        <v>0</v>
      </c>
      <c r="AO49" s="34">
        <f>$X$28/'Fixed data'!$C$7</f>
        <v>0</v>
      </c>
      <c r="AP49" s="34">
        <f>$X$28/'Fixed data'!$C$7</f>
        <v>0</v>
      </c>
      <c r="AQ49" s="34">
        <f>$X$28/'Fixed data'!$C$7</f>
        <v>0</v>
      </c>
      <c r="AR49" s="34">
        <f>$X$28/'Fixed data'!$C$7</f>
        <v>0</v>
      </c>
      <c r="AS49" s="34">
        <f>$X$28/'Fixed data'!$C$7</f>
        <v>0</v>
      </c>
      <c r="AT49" s="34">
        <f>$X$28/'Fixed data'!$C$7</f>
        <v>0</v>
      </c>
      <c r="AU49" s="34">
        <f>$X$28/'Fixed data'!$C$7</f>
        <v>0</v>
      </c>
      <c r="AV49" s="34">
        <f>$X$28/'Fixed data'!$C$7</f>
        <v>0</v>
      </c>
      <c r="AW49" s="34">
        <f>$X$28/'Fixed data'!$C$7</f>
        <v>0</v>
      </c>
      <c r="AX49" s="34">
        <f>$X$28/'Fixed data'!$C$7</f>
        <v>0</v>
      </c>
      <c r="AY49" s="34">
        <f>$X$28/'Fixed data'!$C$7</f>
        <v>0</v>
      </c>
      <c r="AZ49" s="34">
        <f>$X$28/'Fixed data'!$C$7</f>
        <v>0</v>
      </c>
      <c r="BA49" s="34">
        <f>$X$28/'Fixed data'!$C$7</f>
        <v>0</v>
      </c>
      <c r="BB49" s="34">
        <f>$X$28/'Fixed data'!$C$7</f>
        <v>0</v>
      </c>
      <c r="BC49" s="34">
        <f>$X$28/'Fixed data'!$C$7</f>
        <v>0</v>
      </c>
      <c r="BD49" s="34">
        <f>$X$28/'Fixed data'!$C$7</f>
        <v>0</v>
      </c>
    </row>
    <row r="50" spans="1:56" ht="16.5" hidden="1" customHeight="1" outlineLevel="1">
      <c r="A50" s="113"/>
      <c r="B50" s="9" t="s">
        <v>120</v>
      </c>
      <c r="C50" s="11" t="s">
        <v>142</v>
      </c>
      <c r="D50" s="9" t="s">
        <v>39</v>
      </c>
      <c r="F50" s="34"/>
      <c r="G50" s="34"/>
      <c r="H50" s="34"/>
      <c r="I50" s="34"/>
      <c r="J50" s="34"/>
      <c r="K50" s="34"/>
      <c r="L50" s="34"/>
      <c r="M50" s="34"/>
      <c r="N50" s="34"/>
      <c r="O50" s="34"/>
      <c r="P50" s="34"/>
      <c r="Q50" s="34"/>
      <c r="R50" s="34"/>
      <c r="S50" s="34"/>
      <c r="T50" s="34"/>
      <c r="U50" s="34"/>
      <c r="V50" s="34"/>
      <c r="W50" s="34"/>
      <c r="X50" s="34"/>
      <c r="Y50" s="34"/>
      <c r="Z50" s="34">
        <f>$Y$28/'Fixed data'!$C$7</f>
        <v>0</v>
      </c>
      <c r="AA50" s="34">
        <f>$Y$28/'Fixed data'!$C$7</f>
        <v>0</v>
      </c>
      <c r="AB50" s="34">
        <f>$Y$28/'Fixed data'!$C$7</f>
        <v>0</v>
      </c>
      <c r="AC50" s="34">
        <f>$Y$28/'Fixed data'!$C$7</f>
        <v>0</v>
      </c>
      <c r="AD50" s="34">
        <f>$Y$28/'Fixed data'!$C$7</f>
        <v>0</v>
      </c>
      <c r="AE50" s="34">
        <f>$Y$28/'Fixed data'!$C$7</f>
        <v>0</v>
      </c>
      <c r="AF50" s="34">
        <f>$Y$28/'Fixed data'!$C$7</f>
        <v>0</v>
      </c>
      <c r="AG50" s="34">
        <f>$Y$28/'Fixed data'!$C$7</f>
        <v>0</v>
      </c>
      <c r="AH50" s="34">
        <f>$Y$28/'Fixed data'!$C$7</f>
        <v>0</v>
      </c>
      <c r="AI50" s="34">
        <f>$Y$28/'Fixed data'!$C$7</f>
        <v>0</v>
      </c>
      <c r="AJ50" s="34">
        <f>$Y$28/'Fixed data'!$C$7</f>
        <v>0</v>
      </c>
      <c r="AK50" s="34">
        <f>$Y$28/'Fixed data'!$C$7</f>
        <v>0</v>
      </c>
      <c r="AL50" s="34">
        <f>$Y$28/'Fixed data'!$C$7</f>
        <v>0</v>
      </c>
      <c r="AM50" s="34">
        <f>$Y$28/'Fixed data'!$C$7</f>
        <v>0</v>
      </c>
      <c r="AN50" s="34">
        <f>$Y$28/'Fixed data'!$C$7</f>
        <v>0</v>
      </c>
      <c r="AO50" s="34">
        <f>$Y$28/'Fixed data'!$C$7</f>
        <v>0</v>
      </c>
      <c r="AP50" s="34">
        <f>$Y$28/'Fixed data'!$C$7</f>
        <v>0</v>
      </c>
      <c r="AQ50" s="34">
        <f>$Y$28/'Fixed data'!$C$7</f>
        <v>0</v>
      </c>
      <c r="AR50" s="34">
        <f>$Y$28/'Fixed data'!$C$7</f>
        <v>0</v>
      </c>
      <c r="AS50" s="34">
        <f>$Y$28/'Fixed data'!$C$7</f>
        <v>0</v>
      </c>
      <c r="AT50" s="34">
        <f>$Y$28/'Fixed data'!$C$7</f>
        <v>0</v>
      </c>
      <c r="AU50" s="34">
        <f>$Y$28/'Fixed data'!$C$7</f>
        <v>0</v>
      </c>
      <c r="AV50" s="34">
        <f>$Y$28/'Fixed data'!$C$7</f>
        <v>0</v>
      </c>
      <c r="AW50" s="34">
        <f>$Y$28/'Fixed data'!$C$7</f>
        <v>0</v>
      </c>
      <c r="AX50" s="34">
        <f>$Y$28/'Fixed data'!$C$7</f>
        <v>0</v>
      </c>
      <c r="AY50" s="34">
        <f>$Y$28/'Fixed data'!$C$7</f>
        <v>0</v>
      </c>
      <c r="AZ50" s="34">
        <f>$Y$28/'Fixed data'!$C$7</f>
        <v>0</v>
      </c>
      <c r="BA50" s="34">
        <f>$Y$28/'Fixed data'!$C$7</f>
        <v>0</v>
      </c>
      <c r="BB50" s="34">
        <f>$Y$28/'Fixed data'!$C$7</f>
        <v>0</v>
      </c>
      <c r="BC50" s="34">
        <f>$Y$28/'Fixed data'!$C$7</f>
        <v>0</v>
      </c>
      <c r="BD50" s="34">
        <f>$Y$28/'Fixed data'!$C$7</f>
        <v>0</v>
      </c>
    </row>
    <row r="51" spans="1:56" ht="16.5" hidden="1" customHeight="1" outlineLevel="1">
      <c r="A51" s="113"/>
      <c r="B51" s="9" t="s">
        <v>121</v>
      </c>
      <c r="C51" s="11" t="s">
        <v>143</v>
      </c>
      <c r="D51" s="9" t="s">
        <v>39</v>
      </c>
      <c r="F51" s="34"/>
      <c r="G51" s="34"/>
      <c r="H51" s="34"/>
      <c r="I51" s="34"/>
      <c r="J51" s="34"/>
      <c r="K51" s="34"/>
      <c r="L51" s="34"/>
      <c r="M51" s="34"/>
      <c r="N51" s="34"/>
      <c r="O51" s="34"/>
      <c r="P51" s="34"/>
      <c r="Q51" s="34"/>
      <c r="R51" s="34"/>
      <c r="S51" s="34"/>
      <c r="T51" s="34"/>
      <c r="U51" s="34"/>
      <c r="V51" s="34"/>
      <c r="W51" s="34"/>
      <c r="X51" s="34"/>
      <c r="Y51" s="34"/>
      <c r="Z51" s="34"/>
      <c r="AA51" s="34">
        <f>$Z$28/'Fixed data'!$C$7</f>
        <v>0</v>
      </c>
      <c r="AB51" s="34">
        <f>$Z$28/'Fixed data'!$C$7</f>
        <v>0</v>
      </c>
      <c r="AC51" s="34">
        <f>$Z$28/'Fixed data'!$C$7</f>
        <v>0</v>
      </c>
      <c r="AD51" s="34">
        <f>$Z$28/'Fixed data'!$C$7</f>
        <v>0</v>
      </c>
      <c r="AE51" s="34">
        <f>$Z$28/'Fixed data'!$C$7</f>
        <v>0</v>
      </c>
      <c r="AF51" s="34">
        <f>$Z$28/'Fixed data'!$C$7</f>
        <v>0</v>
      </c>
      <c r="AG51" s="34">
        <f>$Z$28/'Fixed data'!$C$7</f>
        <v>0</v>
      </c>
      <c r="AH51" s="34">
        <f>$Z$28/'Fixed data'!$C$7</f>
        <v>0</v>
      </c>
      <c r="AI51" s="34">
        <f>$Z$28/'Fixed data'!$C$7</f>
        <v>0</v>
      </c>
      <c r="AJ51" s="34">
        <f>$Z$28/'Fixed data'!$C$7</f>
        <v>0</v>
      </c>
      <c r="AK51" s="34">
        <f>$Z$28/'Fixed data'!$C$7</f>
        <v>0</v>
      </c>
      <c r="AL51" s="34">
        <f>$Z$28/'Fixed data'!$C$7</f>
        <v>0</v>
      </c>
      <c r="AM51" s="34">
        <f>$Z$28/'Fixed data'!$C$7</f>
        <v>0</v>
      </c>
      <c r="AN51" s="34">
        <f>$Z$28/'Fixed data'!$C$7</f>
        <v>0</v>
      </c>
      <c r="AO51" s="34">
        <f>$Z$28/'Fixed data'!$C$7</f>
        <v>0</v>
      </c>
      <c r="AP51" s="34">
        <f>$Z$28/'Fixed data'!$C$7</f>
        <v>0</v>
      </c>
      <c r="AQ51" s="34">
        <f>$Z$28/'Fixed data'!$C$7</f>
        <v>0</v>
      </c>
      <c r="AR51" s="34">
        <f>$Z$28/'Fixed data'!$C$7</f>
        <v>0</v>
      </c>
      <c r="AS51" s="34">
        <f>$Z$28/'Fixed data'!$C$7</f>
        <v>0</v>
      </c>
      <c r="AT51" s="34">
        <f>$Z$28/'Fixed data'!$C$7</f>
        <v>0</v>
      </c>
      <c r="AU51" s="34">
        <f>$Z$28/'Fixed data'!$C$7</f>
        <v>0</v>
      </c>
      <c r="AV51" s="34">
        <f>$Z$28/'Fixed data'!$C$7</f>
        <v>0</v>
      </c>
      <c r="AW51" s="34">
        <f>$Z$28/'Fixed data'!$C$7</f>
        <v>0</v>
      </c>
      <c r="AX51" s="34">
        <f>$Z$28/'Fixed data'!$C$7</f>
        <v>0</v>
      </c>
      <c r="AY51" s="34">
        <f>$Z$28/'Fixed data'!$C$7</f>
        <v>0</v>
      </c>
      <c r="AZ51" s="34">
        <f>$Z$28/'Fixed data'!$C$7</f>
        <v>0</v>
      </c>
      <c r="BA51" s="34">
        <f>$Z$28/'Fixed data'!$C$7</f>
        <v>0</v>
      </c>
      <c r="BB51" s="34">
        <f>$Z$28/'Fixed data'!$C$7</f>
        <v>0</v>
      </c>
      <c r="BC51" s="34">
        <f>$Z$28/'Fixed data'!$C$7</f>
        <v>0</v>
      </c>
      <c r="BD51" s="34">
        <f>$Z$28/'Fixed data'!$C$7</f>
        <v>0</v>
      </c>
    </row>
    <row r="52" spans="1:56" ht="16.5" hidden="1" customHeight="1" outlineLevel="1">
      <c r="A52" s="113"/>
      <c r="B52" s="9" t="s">
        <v>122</v>
      </c>
      <c r="C52" s="11" t="s">
        <v>144</v>
      </c>
      <c r="D52" s="9" t="s">
        <v>39</v>
      </c>
      <c r="F52" s="34"/>
      <c r="G52" s="34"/>
      <c r="H52" s="34"/>
      <c r="I52" s="34"/>
      <c r="J52" s="34"/>
      <c r="K52" s="34"/>
      <c r="L52" s="34"/>
      <c r="M52" s="34"/>
      <c r="N52" s="34"/>
      <c r="O52" s="34"/>
      <c r="P52" s="34"/>
      <c r="Q52" s="34"/>
      <c r="R52" s="34"/>
      <c r="S52" s="34"/>
      <c r="T52" s="34"/>
      <c r="U52" s="34"/>
      <c r="V52" s="34"/>
      <c r="W52" s="34"/>
      <c r="X52" s="34"/>
      <c r="Y52" s="34"/>
      <c r="Z52" s="34"/>
      <c r="AA52" s="34"/>
      <c r="AB52" s="34">
        <f>$AA$28/'Fixed data'!$C$7</f>
        <v>0</v>
      </c>
      <c r="AC52" s="34">
        <f>$AA$28/'Fixed data'!$C$7</f>
        <v>0</v>
      </c>
      <c r="AD52" s="34">
        <f>$AA$28/'Fixed data'!$C$7</f>
        <v>0</v>
      </c>
      <c r="AE52" s="34">
        <f>$AA$28/'Fixed data'!$C$7</f>
        <v>0</v>
      </c>
      <c r="AF52" s="34">
        <f>$AA$28/'Fixed data'!$C$7</f>
        <v>0</v>
      </c>
      <c r="AG52" s="34">
        <f>$AA$28/'Fixed data'!$C$7</f>
        <v>0</v>
      </c>
      <c r="AH52" s="34">
        <f>$AA$28/'Fixed data'!$C$7</f>
        <v>0</v>
      </c>
      <c r="AI52" s="34">
        <f>$AA$28/'Fixed data'!$C$7</f>
        <v>0</v>
      </c>
      <c r="AJ52" s="34">
        <f>$AA$28/'Fixed data'!$C$7</f>
        <v>0</v>
      </c>
      <c r="AK52" s="34">
        <f>$AA$28/'Fixed data'!$C$7</f>
        <v>0</v>
      </c>
      <c r="AL52" s="34">
        <f>$AA$28/'Fixed data'!$C$7</f>
        <v>0</v>
      </c>
      <c r="AM52" s="34">
        <f>$AA$28/'Fixed data'!$C$7</f>
        <v>0</v>
      </c>
      <c r="AN52" s="34">
        <f>$AA$28/'Fixed data'!$C$7</f>
        <v>0</v>
      </c>
      <c r="AO52" s="34">
        <f>$AA$28/'Fixed data'!$C$7</f>
        <v>0</v>
      </c>
      <c r="AP52" s="34">
        <f>$AA$28/'Fixed data'!$C$7</f>
        <v>0</v>
      </c>
      <c r="AQ52" s="34">
        <f>$AA$28/'Fixed data'!$C$7</f>
        <v>0</v>
      </c>
      <c r="AR52" s="34">
        <f>$AA$28/'Fixed data'!$C$7</f>
        <v>0</v>
      </c>
      <c r="AS52" s="34">
        <f>$AA$28/'Fixed data'!$C$7</f>
        <v>0</v>
      </c>
      <c r="AT52" s="34">
        <f>$AA$28/'Fixed data'!$C$7</f>
        <v>0</v>
      </c>
      <c r="AU52" s="34">
        <f>$AA$28/'Fixed data'!$C$7</f>
        <v>0</v>
      </c>
      <c r="AV52" s="34">
        <f>$AA$28/'Fixed data'!$C$7</f>
        <v>0</v>
      </c>
      <c r="AW52" s="34">
        <f>$AA$28/'Fixed data'!$C$7</f>
        <v>0</v>
      </c>
      <c r="AX52" s="34">
        <f>$AA$28/'Fixed data'!$C$7</f>
        <v>0</v>
      </c>
      <c r="AY52" s="34">
        <f>$AA$28/'Fixed data'!$C$7</f>
        <v>0</v>
      </c>
      <c r="AZ52" s="34">
        <f>$AA$28/'Fixed data'!$C$7</f>
        <v>0</v>
      </c>
      <c r="BA52" s="34">
        <f>$AA$28/'Fixed data'!$C$7</f>
        <v>0</v>
      </c>
      <c r="BB52" s="34">
        <f>$AA$28/'Fixed data'!$C$7</f>
        <v>0</v>
      </c>
      <c r="BC52" s="34">
        <f>$AA$28/'Fixed data'!$C$7</f>
        <v>0</v>
      </c>
      <c r="BD52" s="34">
        <f>$AA$28/'Fixed data'!$C$7</f>
        <v>0</v>
      </c>
    </row>
    <row r="53" spans="1:56" ht="16.5" hidden="1" customHeight="1" outlineLevel="1">
      <c r="A53" s="113"/>
      <c r="B53" s="9" t="s">
        <v>123</v>
      </c>
      <c r="C53" s="11" t="s">
        <v>145</v>
      </c>
      <c r="D53" s="9" t="s">
        <v>39</v>
      </c>
      <c r="F53" s="34"/>
      <c r="G53" s="34"/>
      <c r="H53" s="34"/>
      <c r="I53" s="34"/>
      <c r="J53" s="34"/>
      <c r="K53" s="34"/>
      <c r="L53" s="34"/>
      <c r="M53" s="34"/>
      <c r="N53" s="34"/>
      <c r="O53" s="34"/>
      <c r="P53" s="34"/>
      <c r="Q53" s="34"/>
      <c r="R53" s="34"/>
      <c r="S53" s="34"/>
      <c r="T53" s="34"/>
      <c r="U53" s="34"/>
      <c r="V53" s="34"/>
      <c r="W53" s="34"/>
      <c r="X53" s="34"/>
      <c r="Y53" s="34"/>
      <c r="Z53" s="34"/>
      <c r="AA53" s="34"/>
      <c r="AB53" s="34"/>
      <c r="AC53" s="34">
        <f>$AB$28/'Fixed data'!$C$7</f>
        <v>0</v>
      </c>
      <c r="AD53" s="34">
        <f>$AB$28/'Fixed data'!$C$7</f>
        <v>0</v>
      </c>
      <c r="AE53" s="34">
        <f>$AB$28/'Fixed data'!$C$7</f>
        <v>0</v>
      </c>
      <c r="AF53" s="34">
        <f>$AB$28/'Fixed data'!$C$7</f>
        <v>0</v>
      </c>
      <c r="AG53" s="34">
        <f>$AB$28/'Fixed data'!$C$7</f>
        <v>0</v>
      </c>
      <c r="AH53" s="34">
        <f>$AB$28/'Fixed data'!$C$7</f>
        <v>0</v>
      </c>
      <c r="AI53" s="34">
        <f>$AB$28/'Fixed data'!$C$7</f>
        <v>0</v>
      </c>
      <c r="AJ53" s="34">
        <f>$AB$28/'Fixed data'!$C$7</f>
        <v>0</v>
      </c>
      <c r="AK53" s="34">
        <f>$AB$28/'Fixed data'!$C$7</f>
        <v>0</v>
      </c>
      <c r="AL53" s="34">
        <f>$AB$28/'Fixed data'!$C$7</f>
        <v>0</v>
      </c>
      <c r="AM53" s="34">
        <f>$AB$28/'Fixed data'!$C$7</f>
        <v>0</v>
      </c>
      <c r="AN53" s="34">
        <f>$AB$28/'Fixed data'!$C$7</f>
        <v>0</v>
      </c>
      <c r="AO53" s="34">
        <f>$AB$28/'Fixed data'!$C$7</f>
        <v>0</v>
      </c>
      <c r="AP53" s="34">
        <f>$AB$28/'Fixed data'!$C$7</f>
        <v>0</v>
      </c>
      <c r="AQ53" s="34">
        <f>$AB$28/'Fixed data'!$C$7</f>
        <v>0</v>
      </c>
      <c r="AR53" s="34">
        <f>$AB$28/'Fixed data'!$C$7</f>
        <v>0</v>
      </c>
      <c r="AS53" s="34">
        <f>$AB$28/'Fixed data'!$C$7</f>
        <v>0</v>
      </c>
      <c r="AT53" s="34">
        <f>$AB$28/'Fixed data'!$C$7</f>
        <v>0</v>
      </c>
      <c r="AU53" s="34">
        <f>$AB$28/'Fixed data'!$C$7</f>
        <v>0</v>
      </c>
      <c r="AV53" s="34">
        <f>$AB$28/'Fixed data'!$C$7</f>
        <v>0</v>
      </c>
      <c r="AW53" s="34">
        <f>$AB$28/'Fixed data'!$C$7</f>
        <v>0</v>
      </c>
      <c r="AX53" s="34">
        <f>$AB$28/'Fixed data'!$C$7</f>
        <v>0</v>
      </c>
      <c r="AY53" s="34">
        <f>$AB$28/'Fixed data'!$C$7</f>
        <v>0</v>
      </c>
      <c r="AZ53" s="34">
        <f>$AB$28/'Fixed data'!$C$7</f>
        <v>0</v>
      </c>
      <c r="BA53" s="34">
        <f>$AB$28/'Fixed data'!$C$7</f>
        <v>0</v>
      </c>
      <c r="BB53" s="34">
        <f>$AB$28/'Fixed data'!$C$7</f>
        <v>0</v>
      </c>
      <c r="BC53" s="34">
        <f>$AB$28/'Fixed data'!$C$7</f>
        <v>0</v>
      </c>
      <c r="BD53" s="34">
        <f>$AB$28/'Fixed data'!$C$7</f>
        <v>0</v>
      </c>
    </row>
    <row r="54" spans="1:56" ht="16.5" hidden="1" customHeight="1" outlineLevel="1">
      <c r="A54" s="113"/>
      <c r="B54" s="9" t="s">
        <v>124</v>
      </c>
      <c r="C54" s="11" t="s">
        <v>146</v>
      </c>
      <c r="D54" s="9" t="s">
        <v>39</v>
      </c>
      <c r="F54" s="34"/>
      <c r="G54" s="34"/>
      <c r="H54" s="34"/>
      <c r="I54" s="34"/>
      <c r="J54" s="34"/>
      <c r="K54" s="34"/>
      <c r="L54" s="34"/>
      <c r="M54" s="34"/>
      <c r="N54" s="34"/>
      <c r="O54" s="34"/>
      <c r="P54" s="34"/>
      <c r="Q54" s="34"/>
      <c r="R54" s="34"/>
      <c r="S54" s="34"/>
      <c r="T54" s="34"/>
      <c r="U54" s="34"/>
      <c r="V54" s="34"/>
      <c r="W54" s="34"/>
      <c r="X54" s="34"/>
      <c r="Y54" s="34"/>
      <c r="Z54" s="34"/>
      <c r="AA54" s="34"/>
      <c r="AB54" s="34"/>
      <c r="AC54" s="34"/>
      <c r="AD54" s="34">
        <f>$AC$28/'Fixed data'!$C$7</f>
        <v>0</v>
      </c>
      <c r="AE54" s="34">
        <f>$AC$28/'Fixed data'!$C$7</f>
        <v>0</v>
      </c>
      <c r="AF54" s="34">
        <f>$AC$28/'Fixed data'!$C$7</f>
        <v>0</v>
      </c>
      <c r="AG54" s="34">
        <f>$AC$28/'Fixed data'!$C$7</f>
        <v>0</v>
      </c>
      <c r="AH54" s="34">
        <f>$AC$28/'Fixed data'!$C$7</f>
        <v>0</v>
      </c>
      <c r="AI54" s="34">
        <f>$AC$28/'Fixed data'!$C$7</f>
        <v>0</v>
      </c>
      <c r="AJ54" s="34">
        <f>$AC$28/'Fixed data'!$C$7</f>
        <v>0</v>
      </c>
      <c r="AK54" s="34">
        <f>$AC$28/'Fixed data'!$C$7</f>
        <v>0</v>
      </c>
      <c r="AL54" s="34">
        <f>$AC$28/'Fixed data'!$C$7</f>
        <v>0</v>
      </c>
      <c r="AM54" s="34">
        <f>$AC$28/'Fixed data'!$C$7</f>
        <v>0</v>
      </c>
      <c r="AN54" s="34">
        <f>$AC$28/'Fixed data'!$C$7</f>
        <v>0</v>
      </c>
      <c r="AO54" s="34">
        <f>$AC$28/'Fixed data'!$C$7</f>
        <v>0</v>
      </c>
      <c r="AP54" s="34">
        <f>$AC$28/'Fixed data'!$C$7</f>
        <v>0</v>
      </c>
      <c r="AQ54" s="34">
        <f>$AC$28/'Fixed data'!$C$7</f>
        <v>0</v>
      </c>
      <c r="AR54" s="34">
        <f>$AC$28/'Fixed data'!$C$7</f>
        <v>0</v>
      </c>
      <c r="AS54" s="34">
        <f>$AC$28/'Fixed data'!$C$7</f>
        <v>0</v>
      </c>
      <c r="AT54" s="34">
        <f>$AC$28/'Fixed data'!$C$7</f>
        <v>0</v>
      </c>
      <c r="AU54" s="34">
        <f>$AC$28/'Fixed data'!$C$7</f>
        <v>0</v>
      </c>
      <c r="AV54" s="34">
        <f>$AC$28/'Fixed data'!$C$7</f>
        <v>0</v>
      </c>
      <c r="AW54" s="34">
        <f>$AC$28/'Fixed data'!$C$7</f>
        <v>0</v>
      </c>
      <c r="AX54" s="34">
        <f>$AC$28/'Fixed data'!$C$7</f>
        <v>0</v>
      </c>
      <c r="AY54" s="34">
        <f>$AC$28/'Fixed data'!$C$7</f>
        <v>0</v>
      </c>
      <c r="AZ54" s="34">
        <f>$AC$28/'Fixed data'!$C$7</f>
        <v>0</v>
      </c>
      <c r="BA54" s="34">
        <f>$AC$28/'Fixed data'!$C$7</f>
        <v>0</v>
      </c>
      <c r="BB54" s="34">
        <f>$AC$28/'Fixed data'!$C$7</f>
        <v>0</v>
      </c>
      <c r="BC54" s="34">
        <f>$AC$28/'Fixed data'!$C$7</f>
        <v>0</v>
      </c>
      <c r="BD54" s="34">
        <f>$AC$28/'Fixed data'!$C$7</f>
        <v>0</v>
      </c>
    </row>
    <row r="55" spans="1:56" ht="16.5" hidden="1" customHeight="1" outlineLevel="1">
      <c r="A55" s="113"/>
      <c r="B55" s="9" t="s">
        <v>125</v>
      </c>
      <c r="C55" s="11" t="s">
        <v>147</v>
      </c>
      <c r="D55" s="9" t="s">
        <v>39</v>
      </c>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f>$AD$28/'Fixed data'!$C$7</f>
        <v>0</v>
      </c>
      <c r="AF55" s="34">
        <f>$AD$28/'Fixed data'!$C$7</f>
        <v>0</v>
      </c>
      <c r="AG55" s="34">
        <f>$AD$28/'Fixed data'!$C$7</f>
        <v>0</v>
      </c>
      <c r="AH55" s="34">
        <f>$AD$28/'Fixed data'!$C$7</f>
        <v>0</v>
      </c>
      <c r="AI55" s="34">
        <f>$AD$28/'Fixed data'!$C$7</f>
        <v>0</v>
      </c>
      <c r="AJ55" s="34">
        <f>$AD$28/'Fixed data'!$C$7</f>
        <v>0</v>
      </c>
      <c r="AK55" s="34">
        <f>$AD$28/'Fixed data'!$C$7</f>
        <v>0</v>
      </c>
      <c r="AL55" s="34">
        <f>$AD$28/'Fixed data'!$C$7</f>
        <v>0</v>
      </c>
      <c r="AM55" s="34">
        <f>$AD$28/'Fixed data'!$C$7</f>
        <v>0</v>
      </c>
      <c r="AN55" s="34">
        <f>$AD$28/'Fixed data'!$C$7</f>
        <v>0</v>
      </c>
      <c r="AO55" s="34">
        <f>$AD$28/'Fixed data'!$C$7</f>
        <v>0</v>
      </c>
      <c r="AP55" s="34">
        <f>$AD$28/'Fixed data'!$C$7</f>
        <v>0</v>
      </c>
      <c r="AQ55" s="34">
        <f>$AD$28/'Fixed data'!$C$7</f>
        <v>0</v>
      </c>
      <c r="AR55" s="34">
        <f>$AD$28/'Fixed data'!$C$7</f>
        <v>0</v>
      </c>
      <c r="AS55" s="34">
        <f>$AD$28/'Fixed data'!$C$7</f>
        <v>0</v>
      </c>
      <c r="AT55" s="34">
        <f>$AD$28/'Fixed data'!$C$7</f>
        <v>0</v>
      </c>
      <c r="AU55" s="34">
        <f>$AD$28/'Fixed data'!$C$7</f>
        <v>0</v>
      </c>
      <c r="AV55" s="34">
        <f>$AD$28/'Fixed data'!$C$7</f>
        <v>0</v>
      </c>
      <c r="AW55" s="34">
        <f>$AD$28/'Fixed data'!$C$7</f>
        <v>0</v>
      </c>
      <c r="AX55" s="34">
        <f>$AD$28/'Fixed data'!$C$7</f>
        <v>0</v>
      </c>
      <c r="AY55" s="34">
        <f>$AD$28/'Fixed data'!$C$7</f>
        <v>0</v>
      </c>
      <c r="AZ55" s="34">
        <f>$AD$28/'Fixed data'!$C$7</f>
        <v>0</v>
      </c>
      <c r="BA55" s="34">
        <f>$AD$28/'Fixed data'!$C$7</f>
        <v>0</v>
      </c>
      <c r="BB55" s="34">
        <f>$AD$28/'Fixed data'!$C$7</f>
        <v>0</v>
      </c>
      <c r="BC55" s="34">
        <f>$AD$28/'Fixed data'!$C$7</f>
        <v>0</v>
      </c>
      <c r="BD55" s="34">
        <f>$AD$28/'Fixed data'!$C$7</f>
        <v>0</v>
      </c>
    </row>
    <row r="56" spans="1:56" ht="16.5" hidden="1" customHeight="1" outlineLevel="1">
      <c r="A56" s="113"/>
      <c r="B56" s="9" t="s">
        <v>126</v>
      </c>
      <c r="C56" s="11" t="s">
        <v>148</v>
      </c>
      <c r="D56" s="9" t="s">
        <v>39</v>
      </c>
      <c r="F56" s="34"/>
      <c r="G56" s="34"/>
      <c r="H56" s="34"/>
      <c r="I56" s="34"/>
      <c r="J56" s="34"/>
      <c r="K56" s="34"/>
      <c r="L56" s="34"/>
      <c r="M56" s="34"/>
      <c r="N56" s="34"/>
      <c r="O56" s="34"/>
      <c r="P56" s="34"/>
      <c r="Q56" s="34"/>
      <c r="R56" s="34"/>
      <c r="S56" s="34"/>
      <c r="T56" s="34"/>
      <c r="U56" s="34"/>
      <c r="V56" s="34"/>
      <c r="W56" s="34"/>
      <c r="X56" s="34"/>
      <c r="Y56" s="34"/>
      <c r="Z56" s="34"/>
      <c r="AA56" s="34"/>
      <c r="AB56" s="34"/>
      <c r="AC56" s="34"/>
      <c r="AD56" s="34"/>
      <c r="AE56" s="34"/>
      <c r="AF56" s="34">
        <f>$AE$28/'Fixed data'!$C$7</f>
        <v>0</v>
      </c>
      <c r="AG56" s="34">
        <f>$AE$28/'Fixed data'!$C$7</f>
        <v>0</v>
      </c>
      <c r="AH56" s="34">
        <f>$AE$28/'Fixed data'!$C$7</f>
        <v>0</v>
      </c>
      <c r="AI56" s="34">
        <f>$AE$28/'Fixed data'!$C$7</f>
        <v>0</v>
      </c>
      <c r="AJ56" s="34">
        <f>$AE$28/'Fixed data'!$C$7</f>
        <v>0</v>
      </c>
      <c r="AK56" s="34">
        <f>$AE$28/'Fixed data'!$C$7</f>
        <v>0</v>
      </c>
      <c r="AL56" s="34">
        <f>$AE$28/'Fixed data'!$C$7</f>
        <v>0</v>
      </c>
      <c r="AM56" s="34">
        <f>$AE$28/'Fixed data'!$C$7</f>
        <v>0</v>
      </c>
      <c r="AN56" s="34">
        <f>$AE$28/'Fixed data'!$C$7</f>
        <v>0</v>
      </c>
      <c r="AO56" s="34">
        <f>$AE$28/'Fixed data'!$C$7</f>
        <v>0</v>
      </c>
      <c r="AP56" s="34">
        <f>$AE$28/'Fixed data'!$C$7</f>
        <v>0</v>
      </c>
      <c r="AQ56" s="34">
        <f>$AE$28/'Fixed data'!$C$7</f>
        <v>0</v>
      </c>
      <c r="AR56" s="34">
        <f>$AE$28/'Fixed data'!$C$7</f>
        <v>0</v>
      </c>
      <c r="AS56" s="34">
        <f>$AE$28/'Fixed data'!$C$7</f>
        <v>0</v>
      </c>
      <c r="AT56" s="34">
        <f>$AE$28/'Fixed data'!$C$7</f>
        <v>0</v>
      </c>
      <c r="AU56" s="34">
        <f>$AE$28/'Fixed data'!$C$7</f>
        <v>0</v>
      </c>
      <c r="AV56" s="34">
        <f>$AE$28/'Fixed data'!$C$7</f>
        <v>0</v>
      </c>
      <c r="AW56" s="34">
        <f>$AE$28/'Fixed data'!$C$7</f>
        <v>0</v>
      </c>
      <c r="AX56" s="34">
        <f>$AE$28/'Fixed data'!$C$7</f>
        <v>0</v>
      </c>
      <c r="AY56" s="34">
        <f>$AE$28/'Fixed data'!$C$7</f>
        <v>0</v>
      </c>
      <c r="AZ56" s="34">
        <f>$AE$28/'Fixed data'!$C$7</f>
        <v>0</v>
      </c>
      <c r="BA56" s="34">
        <f>$AE$28/'Fixed data'!$C$7</f>
        <v>0</v>
      </c>
      <c r="BB56" s="34">
        <f>$AE$28/'Fixed data'!$C$7</f>
        <v>0</v>
      </c>
      <c r="BC56" s="34">
        <f>$AE$28/'Fixed data'!$C$7</f>
        <v>0</v>
      </c>
      <c r="BD56" s="34">
        <f>$AE$28/'Fixed data'!$C$7</f>
        <v>0</v>
      </c>
    </row>
    <row r="57" spans="1:56" ht="16.5" hidden="1" customHeight="1" outlineLevel="1">
      <c r="A57" s="113"/>
      <c r="B57" s="9" t="s">
        <v>127</v>
      </c>
      <c r="C57" s="11" t="s">
        <v>149</v>
      </c>
      <c r="D57" s="9" t="s">
        <v>39</v>
      </c>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f>$AF$28/'Fixed data'!$C$7</f>
        <v>0</v>
      </c>
      <c r="AH57" s="34">
        <f>$AF$28/'Fixed data'!$C$7</f>
        <v>0</v>
      </c>
      <c r="AI57" s="34">
        <f>$AF$28/'Fixed data'!$C$7</f>
        <v>0</v>
      </c>
      <c r="AJ57" s="34">
        <f>$AF$28/'Fixed data'!$C$7</f>
        <v>0</v>
      </c>
      <c r="AK57" s="34">
        <f>$AF$28/'Fixed data'!$C$7</f>
        <v>0</v>
      </c>
      <c r="AL57" s="34">
        <f>$AF$28/'Fixed data'!$C$7</f>
        <v>0</v>
      </c>
      <c r="AM57" s="34">
        <f>$AF$28/'Fixed data'!$C$7</f>
        <v>0</v>
      </c>
      <c r="AN57" s="34">
        <f>$AF$28/'Fixed data'!$C$7</f>
        <v>0</v>
      </c>
      <c r="AO57" s="34">
        <f>$AF$28/'Fixed data'!$C$7</f>
        <v>0</v>
      </c>
      <c r="AP57" s="34">
        <f>$AF$28/'Fixed data'!$C$7</f>
        <v>0</v>
      </c>
      <c r="AQ57" s="34">
        <f>$AF$28/'Fixed data'!$C$7</f>
        <v>0</v>
      </c>
      <c r="AR57" s="34">
        <f>$AF$28/'Fixed data'!$C$7</f>
        <v>0</v>
      </c>
      <c r="AS57" s="34">
        <f>$AF$28/'Fixed data'!$C$7</f>
        <v>0</v>
      </c>
      <c r="AT57" s="34">
        <f>$AF$28/'Fixed data'!$C$7</f>
        <v>0</v>
      </c>
      <c r="AU57" s="34">
        <f>$AF$28/'Fixed data'!$C$7</f>
        <v>0</v>
      </c>
      <c r="AV57" s="34">
        <f>$AF$28/'Fixed data'!$C$7</f>
        <v>0</v>
      </c>
      <c r="AW57" s="34">
        <f>$AF$28/'Fixed data'!$C$7</f>
        <v>0</v>
      </c>
      <c r="AX57" s="34">
        <f>$AF$28/'Fixed data'!$C$7</f>
        <v>0</v>
      </c>
      <c r="AY57" s="34">
        <f>$AF$28/'Fixed data'!$C$7</f>
        <v>0</v>
      </c>
      <c r="AZ57" s="34">
        <f>$AF$28/'Fixed data'!$C$7</f>
        <v>0</v>
      </c>
      <c r="BA57" s="34">
        <f>$AF$28/'Fixed data'!$C$7</f>
        <v>0</v>
      </c>
      <c r="BB57" s="34">
        <f>$AF$28/'Fixed data'!$C$7</f>
        <v>0</v>
      </c>
      <c r="BC57" s="34">
        <f>$AF$28/'Fixed data'!$C$7</f>
        <v>0</v>
      </c>
      <c r="BD57" s="34">
        <f>$AF$28/'Fixed data'!$C$7</f>
        <v>0</v>
      </c>
    </row>
    <row r="58" spans="1:56" ht="16.5" hidden="1" customHeight="1" outlineLevel="1">
      <c r="A58" s="113"/>
      <c r="B58" s="9" t="s">
        <v>128</v>
      </c>
      <c r="C58" s="11" t="s">
        <v>150</v>
      </c>
      <c r="D58" s="9" t="s">
        <v>39</v>
      </c>
      <c r="F58" s="34"/>
      <c r="G58" s="34"/>
      <c r="H58" s="34"/>
      <c r="I58" s="34"/>
      <c r="J58" s="34"/>
      <c r="K58" s="34"/>
      <c r="L58" s="34"/>
      <c r="M58" s="34"/>
      <c r="N58" s="34"/>
      <c r="O58" s="34"/>
      <c r="P58" s="34"/>
      <c r="Q58" s="34"/>
      <c r="R58" s="34"/>
      <c r="S58" s="34"/>
      <c r="T58" s="34"/>
      <c r="U58" s="34"/>
      <c r="V58" s="34"/>
      <c r="W58" s="34"/>
      <c r="X58" s="34"/>
      <c r="Y58" s="34"/>
      <c r="Z58" s="34"/>
      <c r="AA58" s="34"/>
      <c r="AB58" s="34"/>
      <c r="AC58" s="34"/>
      <c r="AD58" s="34"/>
      <c r="AE58" s="34"/>
      <c r="AF58" s="34"/>
      <c r="AG58" s="34"/>
      <c r="AH58" s="34">
        <f>$AG$28/'Fixed data'!$C$7</f>
        <v>0</v>
      </c>
      <c r="AI58" s="34">
        <f>$AG$28/'Fixed data'!$C$7</f>
        <v>0</v>
      </c>
      <c r="AJ58" s="34">
        <f>$AG$28/'Fixed data'!$C$7</f>
        <v>0</v>
      </c>
      <c r="AK58" s="34">
        <f>$AG$28/'Fixed data'!$C$7</f>
        <v>0</v>
      </c>
      <c r="AL58" s="34">
        <f>$AG$28/'Fixed data'!$C$7</f>
        <v>0</v>
      </c>
      <c r="AM58" s="34">
        <f>$AG$28/'Fixed data'!$C$7</f>
        <v>0</v>
      </c>
      <c r="AN58" s="34">
        <f>$AG$28/'Fixed data'!$C$7</f>
        <v>0</v>
      </c>
      <c r="AO58" s="34">
        <f>$AG$28/'Fixed data'!$C$7</f>
        <v>0</v>
      </c>
      <c r="AP58" s="34">
        <f>$AG$28/'Fixed data'!$C$7</f>
        <v>0</v>
      </c>
      <c r="AQ58" s="34">
        <f>$AG$28/'Fixed data'!$C$7</f>
        <v>0</v>
      </c>
      <c r="AR58" s="34">
        <f>$AG$28/'Fixed data'!$C$7</f>
        <v>0</v>
      </c>
      <c r="AS58" s="34">
        <f>$AG$28/'Fixed data'!$C$7</f>
        <v>0</v>
      </c>
      <c r="AT58" s="34">
        <f>$AG$28/'Fixed data'!$C$7</f>
        <v>0</v>
      </c>
      <c r="AU58" s="34">
        <f>$AG$28/'Fixed data'!$C$7</f>
        <v>0</v>
      </c>
      <c r="AV58" s="34">
        <f>$AG$28/'Fixed data'!$C$7</f>
        <v>0</v>
      </c>
      <c r="AW58" s="34">
        <f>$AG$28/'Fixed data'!$C$7</f>
        <v>0</v>
      </c>
      <c r="AX58" s="34">
        <f>$AG$28/'Fixed data'!$C$7</f>
        <v>0</v>
      </c>
      <c r="AY58" s="34">
        <f>$AG$28/'Fixed data'!$C$7</f>
        <v>0</v>
      </c>
      <c r="AZ58" s="34">
        <f>$AG$28/'Fixed data'!$C$7</f>
        <v>0</v>
      </c>
      <c r="BA58" s="34">
        <f>$AG$28/'Fixed data'!$C$7</f>
        <v>0</v>
      </c>
      <c r="BB58" s="34">
        <f>$AG$28/'Fixed data'!$C$7</f>
        <v>0</v>
      </c>
      <c r="BC58" s="34">
        <f>$AG$28/'Fixed data'!$C$7</f>
        <v>0</v>
      </c>
      <c r="BD58" s="34">
        <f>$AG$28/'Fixed data'!$C$7</f>
        <v>0</v>
      </c>
    </row>
    <row r="59" spans="1:56" ht="16.5" hidden="1" customHeight="1" outlineLevel="1">
      <c r="A59" s="113"/>
      <c r="B59" s="9" t="s">
        <v>129</v>
      </c>
      <c r="C59" s="11" t="s">
        <v>151</v>
      </c>
      <c r="D59" s="9" t="s">
        <v>39</v>
      </c>
      <c r="F59" s="34"/>
      <c r="G59" s="34"/>
      <c r="H59" s="34"/>
      <c r="I59" s="34"/>
      <c r="J59" s="34"/>
      <c r="K59" s="34"/>
      <c r="L59" s="34"/>
      <c r="M59" s="34"/>
      <c r="N59" s="34"/>
      <c r="O59" s="34"/>
      <c r="P59" s="34"/>
      <c r="Q59" s="34"/>
      <c r="R59" s="34"/>
      <c r="S59" s="34"/>
      <c r="T59" s="34"/>
      <c r="U59" s="34"/>
      <c r="V59" s="34"/>
      <c r="W59" s="34"/>
      <c r="X59" s="34"/>
      <c r="Y59" s="34"/>
      <c r="Z59" s="34"/>
      <c r="AA59" s="34"/>
      <c r="AB59" s="34"/>
      <c r="AC59" s="34"/>
      <c r="AD59" s="34"/>
      <c r="AE59" s="34"/>
      <c r="AF59" s="34"/>
      <c r="AG59" s="34"/>
      <c r="AH59" s="34"/>
      <c r="AI59" s="34">
        <f>$AH$28/'Fixed data'!$C$7</f>
        <v>0</v>
      </c>
      <c r="AJ59" s="34">
        <f>$AH$28/'Fixed data'!$C$7</f>
        <v>0</v>
      </c>
      <c r="AK59" s="34">
        <f>$AH$28/'Fixed data'!$C$7</f>
        <v>0</v>
      </c>
      <c r="AL59" s="34">
        <f>$AH$28/'Fixed data'!$C$7</f>
        <v>0</v>
      </c>
      <c r="AM59" s="34">
        <f>$AH$28/'Fixed data'!$C$7</f>
        <v>0</v>
      </c>
      <c r="AN59" s="34">
        <f>$AH$28/'Fixed data'!$C$7</f>
        <v>0</v>
      </c>
      <c r="AO59" s="34">
        <f>$AH$28/'Fixed data'!$C$7</f>
        <v>0</v>
      </c>
      <c r="AP59" s="34">
        <f>$AH$28/'Fixed data'!$C$7</f>
        <v>0</v>
      </c>
      <c r="AQ59" s="34">
        <f>$AH$28/'Fixed data'!$C$7</f>
        <v>0</v>
      </c>
      <c r="AR59" s="34">
        <f>$AH$28/'Fixed data'!$C$7</f>
        <v>0</v>
      </c>
      <c r="AS59" s="34">
        <f>$AH$28/'Fixed data'!$C$7</f>
        <v>0</v>
      </c>
      <c r="AT59" s="34">
        <f>$AH$28/'Fixed data'!$C$7</f>
        <v>0</v>
      </c>
      <c r="AU59" s="34">
        <f>$AH$28/'Fixed data'!$C$7</f>
        <v>0</v>
      </c>
      <c r="AV59" s="34">
        <f>$AH$28/'Fixed data'!$C$7</f>
        <v>0</v>
      </c>
      <c r="AW59" s="34">
        <f>$AH$28/'Fixed data'!$C$7</f>
        <v>0</v>
      </c>
      <c r="AX59" s="34">
        <f>$AH$28/'Fixed data'!$C$7</f>
        <v>0</v>
      </c>
      <c r="AY59" s="34">
        <f>$AH$28/'Fixed data'!$C$7</f>
        <v>0</v>
      </c>
      <c r="AZ59" s="34">
        <f>$AH$28/'Fixed data'!$C$7</f>
        <v>0</v>
      </c>
      <c r="BA59" s="34">
        <f>$AH$28/'Fixed data'!$C$7</f>
        <v>0</v>
      </c>
      <c r="BB59" s="34">
        <f>$AH$28/'Fixed data'!$C$7</f>
        <v>0</v>
      </c>
      <c r="BC59" s="34">
        <f>$AH$28/'Fixed data'!$C$7</f>
        <v>0</v>
      </c>
      <c r="BD59" s="34">
        <f>$AH$28/'Fixed data'!$C$7</f>
        <v>0</v>
      </c>
    </row>
    <row r="60" spans="1:56" collapsed="1">
      <c r="A60" s="113"/>
      <c r="B60" s="9" t="s">
        <v>7</v>
      </c>
      <c r="C60" s="9" t="s">
        <v>59</v>
      </c>
      <c r="D60" s="9" t="s">
        <v>39</v>
      </c>
      <c r="E60" s="34">
        <f>SUM(E30:E59)</f>
        <v>0</v>
      </c>
      <c r="F60" s="34">
        <f t="shared" ref="F60:BD60" si="5">SUM(F30:F59)</f>
        <v>-2.704586666666666E-3</v>
      </c>
      <c r="G60" s="34">
        <f t="shared" si="5"/>
        <v>-7.6629955555555535E-3</v>
      </c>
      <c r="H60" s="34">
        <f t="shared" si="5"/>
        <v>-2.9074306666666661E-2</v>
      </c>
      <c r="I60" s="34">
        <f t="shared" si="5"/>
        <v>-2.9074306666666661E-2</v>
      </c>
      <c r="J60" s="34">
        <f t="shared" si="5"/>
        <v>-2.9074306666666661E-2</v>
      </c>
      <c r="K60" s="34">
        <f t="shared" si="5"/>
        <v>-2.9074306666666661E-2</v>
      </c>
      <c r="L60" s="34">
        <f t="shared" si="5"/>
        <v>-2.9074306666666661E-2</v>
      </c>
      <c r="M60" s="34">
        <f t="shared" si="5"/>
        <v>-2.9074306666666661E-2</v>
      </c>
      <c r="N60" s="34">
        <f t="shared" si="5"/>
        <v>-2.9074306666666661E-2</v>
      </c>
      <c r="O60" s="34">
        <f t="shared" si="5"/>
        <v>-2.9074306666666661E-2</v>
      </c>
      <c r="P60" s="34">
        <f t="shared" si="5"/>
        <v>-2.9074306666666661E-2</v>
      </c>
      <c r="Q60" s="34">
        <f t="shared" si="5"/>
        <v>-2.9074306666666661E-2</v>
      </c>
      <c r="R60" s="34">
        <f t="shared" si="5"/>
        <v>-2.9074306666666661E-2</v>
      </c>
      <c r="S60" s="34">
        <f t="shared" si="5"/>
        <v>-2.9074306666666661E-2</v>
      </c>
      <c r="T60" s="34">
        <f t="shared" si="5"/>
        <v>-2.9074306666666661E-2</v>
      </c>
      <c r="U60" s="34">
        <f t="shared" si="5"/>
        <v>-2.9074306666666661E-2</v>
      </c>
      <c r="V60" s="34">
        <f t="shared" si="5"/>
        <v>-2.9074306666666661E-2</v>
      </c>
      <c r="W60" s="34">
        <f t="shared" si="5"/>
        <v>-2.9074306666666661E-2</v>
      </c>
      <c r="X60" s="34">
        <f t="shared" si="5"/>
        <v>-2.9074306666666661E-2</v>
      </c>
      <c r="Y60" s="34">
        <f t="shared" si="5"/>
        <v>-2.9074306666666661E-2</v>
      </c>
      <c r="Z60" s="34">
        <f t="shared" si="5"/>
        <v>-2.9074306666666661E-2</v>
      </c>
      <c r="AA60" s="34">
        <f t="shared" si="5"/>
        <v>-2.9074306666666661E-2</v>
      </c>
      <c r="AB60" s="34">
        <f t="shared" si="5"/>
        <v>-2.9074306666666661E-2</v>
      </c>
      <c r="AC60" s="34">
        <f t="shared" si="5"/>
        <v>-2.9074306666666661E-2</v>
      </c>
      <c r="AD60" s="34">
        <f t="shared" si="5"/>
        <v>-2.9074306666666661E-2</v>
      </c>
      <c r="AE60" s="34">
        <f t="shared" si="5"/>
        <v>-2.9074306666666661E-2</v>
      </c>
      <c r="AF60" s="34">
        <f t="shared" si="5"/>
        <v>-2.9074306666666661E-2</v>
      </c>
      <c r="AG60" s="34">
        <f t="shared" si="5"/>
        <v>-2.9074306666666661E-2</v>
      </c>
      <c r="AH60" s="34">
        <f t="shared" si="5"/>
        <v>-2.9074306666666661E-2</v>
      </c>
      <c r="AI60" s="34">
        <f t="shared" si="5"/>
        <v>-2.9074306666666661E-2</v>
      </c>
      <c r="AJ60" s="34">
        <f t="shared" si="5"/>
        <v>-2.9074306666666661E-2</v>
      </c>
      <c r="AK60" s="34">
        <f t="shared" si="5"/>
        <v>-2.9074306666666661E-2</v>
      </c>
      <c r="AL60" s="34">
        <f t="shared" si="5"/>
        <v>-2.9074306666666661E-2</v>
      </c>
      <c r="AM60" s="34">
        <f t="shared" si="5"/>
        <v>-2.9074306666666661E-2</v>
      </c>
      <c r="AN60" s="34">
        <f t="shared" si="5"/>
        <v>-2.9074306666666661E-2</v>
      </c>
      <c r="AO60" s="34">
        <f t="shared" si="5"/>
        <v>-2.9074306666666661E-2</v>
      </c>
      <c r="AP60" s="34">
        <f t="shared" si="5"/>
        <v>-2.9074306666666661E-2</v>
      </c>
      <c r="AQ60" s="34">
        <f t="shared" si="5"/>
        <v>-2.9074306666666661E-2</v>
      </c>
      <c r="AR60" s="34">
        <f t="shared" si="5"/>
        <v>-2.9074306666666661E-2</v>
      </c>
      <c r="AS60" s="34">
        <f t="shared" si="5"/>
        <v>-2.9074306666666661E-2</v>
      </c>
      <c r="AT60" s="34">
        <f t="shared" si="5"/>
        <v>-2.9074306666666661E-2</v>
      </c>
      <c r="AU60" s="34">
        <f t="shared" si="5"/>
        <v>-2.9074306666666661E-2</v>
      </c>
      <c r="AV60" s="34">
        <f t="shared" si="5"/>
        <v>-2.9074306666666661E-2</v>
      </c>
      <c r="AW60" s="34">
        <f t="shared" si="5"/>
        <v>-2.9074306666666661E-2</v>
      </c>
      <c r="AX60" s="34">
        <f t="shared" si="5"/>
        <v>-2.9074306666666661E-2</v>
      </c>
      <c r="AY60" s="34">
        <f t="shared" si="5"/>
        <v>-2.6369719999999996E-2</v>
      </c>
      <c r="AZ60" s="34">
        <f t="shared" si="5"/>
        <v>-2.1411311111111109E-2</v>
      </c>
      <c r="BA60" s="34">
        <f t="shared" si="5"/>
        <v>0</v>
      </c>
      <c r="BB60" s="34">
        <f t="shared" si="5"/>
        <v>0</v>
      </c>
      <c r="BC60" s="34">
        <f t="shared" si="5"/>
        <v>0</v>
      </c>
      <c r="BD60" s="34">
        <f t="shared" si="5"/>
        <v>0</v>
      </c>
    </row>
    <row r="61" spans="1:56" ht="17.25" hidden="1" customHeight="1" outlineLevel="1">
      <c r="A61" s="113"/>
      <c r="B61" s="9" t="s">
        <v>34</v>
      </c>
      <c r="C61" s="9" t="s">
        <v>60</v>
      </c>
      <c r="D61" s="9" t="s">
        <v>39</v>
      </c>
      <c r="E61" s="34">
        <v>0</v>
      </c>
      <c r="F61" s="34">
        <f>E62</f>
        <v>-0.12170639999999998</v>
      </c>
      <c r="G61" s="34">
        <f t="shared" ref="G61:BD61" si="6">F62</f>
        <v>-0.34213021333333327</v>
      </c>
      <c r="H61" s="34">
        <f t="shared" si="6"/>
        <v>-1.2979762177777776</v>
      </c>
      <c r="I61" s="34">
        <f t="shared" si="6"/>
        <v>-1.2689019111111111</v>
      </c>
      <c r="J61" s="34">
        <f t="shared" si="6"/>
        <v>-1.2398276044444443</v>
      </c>
      <c r="K61" s="34">
        <f t="shared" si="6"/>
        <v>-1.2107532977777775</v>
      </c>
      <c r="L61" s="34">
        <f t="shared" si="6"/>
        <v>-1.1816789911111107</v>
      </c>
      <c r="M61" s="34">
        <f t="shared" si="6"/>
        <v>-1.152604684444444</v>
      </c>
      <c r="N61" s="34">
        <f t="shared" si="6"/>
        <v>-1.1235303777777772</v>
      </c>
      <c r="O61" s="34">
        <f t="shared" si="6"/>
        <v>-1.0944560711111104</v>
      </c>
      <c r="P61" s="34">
        <f t="shared" si="6"/>
        <v>-1.0653817644444437</v>
      </c>
      <c r="Q61" s="34">
        <f t="shared" si="6"/>
        <v>-1.0363074577777769</v>
      </c>
      <c r="R61" s="34">
        <f t="shared" si="6"/>
        <v>-1.0072331511111101</v>
      </c>
      <c r="S61" s="34">
        <f t="shared" si="6"/>
        <v>-0.97815884444444345</v>
      </c>
      <c r="T61" s="34">
        <f t="shared" si="6"/>
        <v>-0.94908453777777679</v>
      </c>
      <c r="U61" s="34">
        <f t="shared" si="6"/>
        <v>-0.92001023111111013</v>
      </c>
      <c r="V61" s="34">
        <f t="shared" si="6"/>
        <v>-0.89093592444444347</v>
      </c>
      <c r="W61" s="34">
        <f t="shared" si="6"/>
        <v>-0.86186161777777681</v>
      </c>
      <c r="X61" s="34">
        <f t="shared" si="6"/>
        <v>-0.83278731111111015</v>
      </c>
      <c r="Y61" s="34">
        <f t="shared" si="6"/>
        <v>-0.80371300444444349</v>
      </c>
      <c r="Z61" s="34">
        <f t="shared" si="6"/>
        <v>-0.77463869777777683</v>
      </c>
      <c r="AA61" s="34">
        <f t="shared" si="6"/>
        <v>-0.74556439111111017</v>
      </c>
      <c r="AB61" s="34">
        <f t="shared" si="6"/>
        <v>-0.71649008444444351</v>
      </c>
      <c r="AC61" s="34">
        <f t="shared" si="6"/>
        <v>-0.68741577777777685</v>
      </c>
      <c r="AD61" s="34">
        <f t="shared" si="6"/>
        <v>-0.65834147111111019</v>
      </c>
      <c r="AE61" s="34">
        <f t="shared" si="6"/>
        <v>-0.62926716444444353</v>
      </c>
      <c r="AF61" s="34">
        <f t="shared" si="6"/>
        <v>-0.60019285777777687</v>
      </c>
      <c r="AG61" s="34">
        <f t="shared" si="6"/>
        <v>-0.57111855111111021</v>
      </c>
      <c r="AH61" s="34">
        <f t="shared" si="6"/>
        <v>-0.54204424444444355</v>
      </c>
      <c r="AI61" s="34">
        <f t="shared" si="6"/>
        <v>-0.51296993777777689</v>
      </c>
      <c r="AJ61" s="34">
        <f t="shared" si="6"/>
        <v>-0.48389563111111022</v>
      </c>
      <c r="AK61" s="34">
        <f t="shared" si="6"/>
        <v>-0.45482132444444356</v>
      </c>
      <c r="AL61" s="34">
        <f t="shared" si="6"/>
        <v>-0.4257470177777769</v>
      </c>
      <c r="AM61" s="34">
        <f t="shared" si="6"/>
        <v>-0.39667271111111024</v>
      </c>
      <c r="AN61" s="34">
        <f t="shared" si="6"/>
        <v>-0.36759840444444358</v>
      </c>
      <c r="AO61" s="34">
        <f t="shared" si="6"/>
        <v>-0.33852409777777692</v>
      </c>
      <c r="AP61" s="34">
        <f t="shared" si="6"/>
        <v>-0.30944979111111026</v>
      </c>
      <c r="AQ61" s="34">
        <f t="shared" si="6"/>
        <v>-0.2803754844444436</v>
      </c>
      <c r="AR61" s="34">
        <f t="shared" si="6"/>
        <v>-0.25130117777777694</v>
      </c>
      <c r="AS61" s="34">
        <f t="shared" si="6"/>
        <v>-0.22222687111111028</v>
      </c>
      <c r="AT61" s="34">
        <f t="shared" si="6"/>
        <v>-0.19315256444444362</v>
      </c>
      <c r="AU61" s="34">
        <f t="shared" si="6"/>
        <v>-0.16407825777777696</v>
      </c>
      <c r="AV61" s="34">
        <f t="shared" si="6"/>
        <v>-0.1350039511111103</v>
      </c>
      <c r="AW61" s="34">
        <f t="shared" si="6"/>
        <v>-0.10592964444444364</v>
      </c>
      <c r="AX61" s="34">
        <f t="shared" si="6"/>
        <v>-7.6855337777776978E-2</v>
      </c>
      <c r="AY61" s="34">
        <f t="shared" si="6"/>
        <v>-4.7781031111110317E-2</v>
      </c>
      <c r="AZ61" s="34">
        <f t="shared" si="6"/>
        <v>-2.1411311111110321E-2</v>
      </c>
      <c r="BA61" s="34">
        <f t="shared" si="6"/>
        <v>7.8756445809347042E-16</v>
      </c>
      <c r="BB61" s="34">
        <f t="shared" si="6"/>
        <v>7.8756445809347042E-16</v>
      </c>
      <c r="BC61" s="34">
        <f t="shared" si="6"/>
        <v>7.8756445809347042E-16</v>
      </c>
      <c r="BD61" s="34">
        <f t="shared" si="6"/>
        <v>7.8756445809347042E-16</v>
      </c>
    </row>
    <row r="62" spans="1:56" ht="16.5" hidden="1" customHeight="1" outlineLevel="1">
      <c r="A62" s="113"/>
      <c r="B62" s="9" t="s">
        <v>33</v>
      </c>
      <c r="C62" s="9" t="s">
        <v>67</v>
      </c>
      <c r="D62" s="9" t="s">
        <v>39</v>
      </c>
      <c r="E62" s="34">
        <f t="shared" ref="E62:BD62" si="7">E28-E60+E61</f>
        <v>-0.12170639999999998</v>
      </c>
      <c r="F62" s="34">
        <f t="shared" si="7"/>
        <v>-0.34213021333333327</v>
      </c>
      <c r="G62" s="34">
        <f t="shared" si="7"/>
        <v>-1.2979762177777776</v>
      </c>
      <c r="H62" s="34">
        <f t="shared" si="7"/>
        <v>-1.2689019111111111</v>
      </c>
      <c r="I62" s="34">
        <f t="shared" si="7"/>
        <v>-1.2398276044444443</v>
      </c>
      <c r="J62" s="34">
        <f t="shared" si="7"/>
        <v>-1.2107532977777775</v>
      </c>
      <c r="K62" s="34">
        <f t="shared" si="7"/>
        <v>-1.1816789911111107</v>
      </c>
      <c r="L62" s="34">
        <f t="shared" si="7"/>
        <v>-1.152604684444444</v>
      </c>
      <c r="M62" s="34">
        <f t="shared" si="7"/>
        <v>-1.1235303777777772</v>
      </c>
      <c r="N62" s="34">
        <f t="shared" si="7"/>
        <v>-1.0944560711111104</v>
      </c>
      <c r="O62" s="34">
        <f t="shared" si="7"/>
        <v>-1.0653817644444437</v>
      </c>
      <c r="P62" s="34">
        <f t="shared" si="7"/>
        <v>-1.0363074577777769</v>
      </c>
      <c r="Q62" s="34">
        <f t="shared" si="7"/>
        <v>-1.0072331511111101</v>
      </c>
      <c r="R62" s="34">
        <f t="shared" si="7"/>
        <v>-0.97815884444444345</v>
      </c>
      <c r="S62" s="34">
        <f t="shared" si="7"/>
        <v>-0.94908453777777679</v>
      </c>
      <c r="T62" s="34">
        <f t="shared" si="7"/>
        <v>-0.92001023111111013</v>
      </c>
      <c r="U62" s="34">
        <f t="shared" si="7"/>
        <v>-0.89093592444444347</v>
      </c>
      <c r="V62" s="34">
        <f t="shared" si="7"/>
        <v>-0.86186161777777681</v>
      </c>
      <c r="W62" s="34">
        <f t="shared" si="7"/>
        <v>-0.83278731111111015</v>
      </c>
      <c r="X62" s="34">
        <f t="shared" si="7"/>
        <v>-0.80371300444444349</v>
      </c>
      <c r="Y62" s="34">
        <f t="shared" si="7"/>
        <v>-0.77463869777777683</v>
      </c>
      <c r="Z62" s="34">
        <f t="shared" si="7"/>
        <v>-0.74556439111111017</v>
      </c>
      <c r="AA62" s="34">
        <f t="shared" si="7"/>
        <v>-0.71649008444444351</v>
      </c>
      <c r="AB62" s="34">
        <f t="shared" si="7"/>
        <v>-0.68741577777777685</v>
      </c>
      <c r="AC62" s="34">
        <f t="shared" si="7"/>
        <v>-0.65834147111111019</v>
      </c>
      <c r="AD62" s="34">
        <f t="shared" si="7"/>
        <v>-0.62926716444444353</v>
      </c>
      <c r="AE62" s="34">
        <f t="shared" si="7"/>
        <v>-0.60019285777777687</v>
      </c>
      <c r="AF62" s="34">
        <f t="shared" si="7"/>
        <v>-0.57111855111111021</v>
      </c>
      <c r="AG62" s="34">
        <f t="shared" si="7"/>
        <v>-0.54204424444444355</v>
      </c>
      <c r="AH62" s="34">
        <f t="shared" si="7"/>
        <v>-0.51296993777777689</v>
      </c>
      <c r="AI62" s="34">
        <f t="shared" si="7"/>
        <v>-0.48389563111111022</v>
      </c>
      <c r="AJ62" s="34">
        <f t="shared" si="7"/>
        <v>-0.45482132444444356</v>
      </c>
      <c r="AK62" s="34">
        <f t="shared" si="7"/>
        <v>-0.4257470177777769</v>
      </c>
      <c r="AL62" s="34">
        <f t="shared" si="7"/>
        <v>-0.39667271111111024</v>
      </c>
      <c r="AM62" s="34">
        <f t="shared" si="7"/>
        <v>-0.36759840444444358</v>
      </c>
      <c r="AN62" s="34">
        <f t="shared" si="7"/>
        <v>-0.33852409777777692</v>
      </c>
      <c r="AO62" s="34">
        <f t="shared" si="7"/>
        <v>-0.30944979111111026</v>
      </c>
      <c r="AP62" s="34">
        <f t="shared" si="7"/>
        <v>-0.2803754844444436</v>
      </c>
      <c r="AQ62" s="34">
        <f t="shared" si="7"/>
        <v>-0.25130117777777694</v>
      </c>
      <c r="AR62" s="34">
        <f t="shared" si="7"/>
        <v>-0.22222687111111028</v>
      </c>
      <c r="AS62" s="34">
        <f t="shared" si="7"/>
        <v>-0.19315256444444362</v>
      </c>
      <c r="AT62" s="34">
        <f t="shared" si="7"/>
        <v>-0.16407825777777696</v>
      </c>
      <c r="AU62" s="34">
        <f t="shared" si="7"/>
        <v>-0.1350039511111103</v>
      </c>
      <c r="AV62" s="34">
        <f t="shared" si="7"/>
        <v>-0.10592964444444364</v>
      </c>
      <c r="AW62" s="34">
        <f t="shared" si="7"/>
        <v>-7.6855337777776978E-2</v>
      </c>
      <c r="AX62" s="34">
        <f t="shared" si="7"/>
        <v>-4.7781031111110317E-2</v>
      </c>
      <c r="AY62" s="34">
        <f t="shared" si="7"/>
        <v>-2.1411311111110321E-2</v>
      </c>
      <c r="AZ62" s="34">
        <f t="shared" si="7"/>
        <v>7.8756445809347042E-16</v>
      </c>
      <c r="BA62" s="34">
        <f t="shared" si="7"/>
        <v>7.8756445809347042E-16</v>
      </c>
      <c r="BB62" s="34">
        <f t="shared" si="7"/>
        <v>7.8756445809347042E-16</v>
      </c>
      <c r="BC62" s="34">
        <f t="shared" si="7"/>
        <v>7.8756445809347042E-16</v>
      </c>
      <c r="BD62" s="34">
        <f t="shared" si="7"/>
        <v>7.8756445809347042E-16</v>
      </c>
    </row>
    <row r="63" spans="1:56" ht="17" collapsed="1">
      <c r="A63" s="113"/>
      <c r="B63" s="9" t="s">
        <v>8</v>
      </c>
      <c r="C63" s="11" t="s">
        <v>66</v>
      </c>
      <c r="D63" s="9" t="s">
        <v>39</v>
      </c>
      <c r="E63" s="34">
        <f>AVERAGE(E61:E62)*'Fixed data'!$C$3</f>
        <v>-2.7505646399999992E-3</v>
      </c>
      <c r="F63" s="34">
        <f>AVERAGE(F61:F62)*'Fixed data'!$C$3</f>
        <v>-1.0482707461333332E-2</v>
      </c>
      <c r="G63" s="34">
        <f>AVERAGE(G61:G62)*'Fixed data'!$C$3</f>
        <v>-3.7066405343111106E-2</v>
      </c>
      <c r="H63" s="34">
        <f>AVERAGE(H61:H62)*'Fixed data'!$C$3</f>
        <v>-5.8011445712888889E-2</v>
      </c>
      <c r="I63" s="34">
        <f>AVERAGE(I61:I62)*'Fixed data'!$C$3</f>
        <v>-5.669728705155555E-2</v>
      </c>
      <c r="J63" s="34">
        <f>AVERAGE(J61:J62)*'Fixed data'!$C$3</f>
        <v>-5.5383128390222212E-2</v>
      </c>
      <c r="K63" s="34">
        <f>AVERAGE(K61:K62)*'Fixed data'!$C$3</f>
        <v>-5.4068969728888874E-2</v>
      </c>
      <c r="L63" s="34">
        <f>AVERAGE(L61:L62)*'Fixed data'!$C$3</f>
        <v>-5.2754811067555536E-2</v>
      </c>
      <c r="M63" s="34">
        <f>AVERAGE(M61:M62)*'Fixed data'!$C$3</f>
        <v>-5.1440652406222198E-2</v>
      </c>
      <c r="N63" s="34">
        <f>AVERAGE(N61:N62)*'Fixed data'!$C$3</f>
        <v>-5.012649374488886E-2</v>
      </c>
      <c r="O63" s="34">
        <f>AVERAGE(O61:O62)*'Fixed data'!$C$3</f>
        <v>-4.8812335083555522E-2</v>
      </c>
      <c r="P63" s="34">
        <f>AVERAGE(P61:P62)*'Fixed data'!$C$3</f>
        <v>-4.7498176422222184E-2</v>
      </c>
      <c r="Q63" s="34">
        <f>AVERAGE(Q61:Q62)*'Fixed data'!$C$3</f>
        <v>-4.6184017760888846E-2</v>
      </c>
      <c r="R63" s="34">
        <f>AVERAGE(R61:R62)*'Fixed data'!$C$3</f>
        <v>-4.4869859099555508E-2</v>
      </c>
      <c r="S63" s="34">
        <f>AVERAGE(S61:S62)*'Fixed data'!$C$3</f>
        <v>-4.3555700438222177E-2</v>
      </c>
      <c r="T63" s="34">
        <f>AVERAGE(T61:T62)*'Fixed data'!$C$3</f>
        <v>-4.2241541776888838E-2</v>
      </c>
      <c r="U63" s="34">
        <f>AVERAGE(U61:U62)*'Fixed data'!$C$3</f>
        <v>-4.0927383115555514E-2</v>
      </c>
      <c r="V63" s="34">
        <f>AVERAGE(V61:V62)*'Fixed data'!$C$3</f>
        <v>-3.9613224454222176E-2</v>
      </c>
      <c r="W63" s="34">
        <f>AVERAGE(W61:W62)*'Fixed data'!$C$3</f>
        <v>-3.8299065792888845E-2</v>
      </c>
      <c r="X63" s="34">
        <f>AVERAGE(X61:X62)*'Fixed data'!$C$3</f>
        <v>-3.6984907131555507E-2</v>
      </c>
      <c r="Y63" s="34">
        <f>AVERAGE(Y61:Y62)*'Fixed data'!$C$3</f>
        <v>-3.5670748470222183E-2</v>
      </c>
      <c r="Z63" s="34">
        <f>AVERAGE(Z61:Z62)*'Fixed data'!$C$3</f>
        <v>-3.4356589808888845E-2</v>
      </c>
      <c r="AA63" s="34">
        <f>AVERAGE(AA61:AA62)*'Fixed data'!$C$3</f>
        <v>-3.3042431147555514E-2</v>
      </c>
      <c r="AB63" s="34">
        <f>AVERAGE(AB61:AB62)*'Fixed data'!$C$3</f>
        <v>-3.1728272486222175E-2</v>
      </c>
      <c r="AC63" s="34">
        <f>AVERAGE(AC61:AC62)*'Fixed data'!$C$3</f>
        <v>-3.0414113824888848E-2</v>
      </c>
      <c r="AD63" s="34">
        <f>AVERAGE(AD61:AD62)*'Fixed data'!$C$3</f>
        <v>-2.909995516355551E-2</v>
      </c>
      <c r="AE63" s="34">
        <f>AVERAGE(AE61:AE62)*'Fixed data'!$C$3</f>
        <v>-2.7785796502222182E-2</v>
      </c>
      <c r="AF63" s="34">
        <f>AVERAGE(AF61:AF62)*'Fixed data'!$C$3</f>
        <v>-2.6471637840888844E-2</v>
      </c>
      <c r="AG63" s="34">
        <f>AVERAGE(AG61:AG62)*'Fixed data'!$C$3</f>
        <v>-2.5157479179555516E-2</v>
      </c>
      <c r="AH63" s="34">
        <f>AVERAGE(AH61:AH62)*'Fixed data'!$C$3</f>
        <v>-2.3843320518222178E-2</v>
      </c>
      <c r="AI63" s="34">
        <f>AVERAGE(AI61:AI62)*'Fixed data'!$C$3</f>
        <v>-2.2529161856888847E-2</v>
      </c>
      <c r="AJ63" s="34">
        <f>AVERAGE(AJ61:AJ62)*'Fixed data'!$C$3</f>
        <v>-2.1215003195555516E-2</v>
      </c>
      <c r="AK63" s="34">
        <f>AVERAGE(AK61:AK62)*'Fixed data'!$C$3</f>
        <v>-1.9900844534222181E-2</v>
      </c>
      <c r="AL63" s="34">
        <f>AVERAGE(AL61:AL62)*'Fixed data'!$C$3</f>
        <v>-1.8586685872888847E-2</v>
      </c>
      <c r="AM63" s="34">
        <f>AVERAGE(AM61:AM62)*'Fixed data'!$C$3</f>
        <v>-1.7272527211555515E-2</v>
      </c>
      <c r="AN63" s="34">
        <f>AVERAGE(AN61:AN62)*'Fixed data'!$C$3</f>
        <v>-1.5958368550222181E-2</v>
      </c>
      <c r="AO63" s="34">
        <f>AVERAGE(AO61:AO62)*'Fixed data'!$C$3</f>
        <v>-1.464420988888885E-2</v>
      </c>
      <c r="AP63" s="34">
        <f>AVERAGE(AP61:AP62)*'Fixed data'!$C$3</f>
        <v>-1.3330051227555517E-2</v>
      </c>
      <c r="AQ63" s="34">
        <f>AVERAGE(AQ61:AQ62)*'Fixed data'!$C$3</f>
        <v>-1.2015892566222184E-2</v>
      </c>
      <c r="AR63" s="34">
        <f>AVERAGE(AR61:AR62)*'Fixed data'!$C$3</f>
        <v>-1.0701733904888851E-2</v>
      </c>
      <c r="AS63" s="34">
        <f>AVERAGE(AS61:AS62)*'Fixed data'!$C$3</f>
        <v>-9.3875752435555182E-3</v>
      </c>
      <c r="AT63" s="34">
        <f>AVERAGE(AT61:AT62)*'Fixed data'!$C$3</f>
        <v>-8.0734165822221853E-3</v>
      </c>
      <c r="AU63" s="34">
        <f>AVERAGE(AU61:AU62)*'Fixed data'!$C$3</f>
        <v>-6.7592579208888516E-3</v>
      </c>
      <c r="AV63" s="34">
        <f>AVERAGE(AV61:AV62)*'Fixed data'!$C$3</f>
        <v>-5.4450992595555187E-3</v>
      </c>
      <c r="AW63" s="34">
        <f>AVERAGE(AW61:AW62)*'Fixed data'!$C$3</f>
        <v>-4.1309405982221858E-3</v>
      </c>
      <c r="AX63" s="34">
        <f>AVERAGE(AX61:AX62)*'Fixed data'!$C$3</f>
        <v>-2.8167819368888525E-3</v>
      </c>
      <c r="AY63" s="34">
        <f>AVERAGE(AY61:AY62)*'Fixed data'!$C$3</f>
        <v>-1.5637469342221863E-3</v>
      </c>
      <c r="AZ63" s="34">
        <f>AVERAGE(AZ61:AZ62)*'Fixed data'!$C$3</f>
        <v>-4.8389563111107543E-4</v>
      </c>
      <c r="BA63" s="34">
        <f>AVERAGE(BA61:BA62)*'Fixed data'!$C$3</f>
        <v>3.5597913505824859E-17</v>
      </c>
      <c r="BB63" s="34">
        <f>AVERAGE(BB61:BB62)*'Fixed data'!$C$3</f>
        <v>3.5597913505824859E-17</v>
      </c>
      <c r="BC63" s="34">
        <f>AVERAGE(BC61:BC62)*'Fixed data'!$C$3</f>
        <v>3.5597913505824859E-17</v>
      </c>
      <c r="BD63" s="34">
        <f>AVERAGE(BD61:BD62)*'Fixed data'!$C$3</f>
        <v>3.5597913505824859E-17</v>
      </c>
    </row>
    <row r="64" spans="1:56" ht="16.5" thickBot="1">
      <c r="A64" s="112"/>
      <c r="B64" s="12" t="s">
        <v>93</v>
      </c>
      <c r="C64" s="12" t="s">
        <v>44</v>
      </c>
      <c r="D64" s="12" t="s">
        <v>39</v>
      </c>
      <c r="E64" s="52">
        <f t="shared" ref="E64:BD64" si="8">E29+E60+E63</f>
        <v>-2.4228164639999997E-2</v>
      </c>
      <c r="F64" s="52">
        <f t="shared" si="8"/>
        <v>-5.2562894128000012E-2</v>
      </c>
      <c r="G64" s="52">
        <f t="shared" si="8"/>
        <v>-0.21476040089866671</v>
      </c>
      <c r="H64" s="52">
        <f t="shared" si="8"/>
        <v>-8.7085752379555542E-2</v>
      </c>
      <c r="I64" s="52">
        <f t="shared" si="8"/>
        <v>-8.5771593718222211E-2</v>
      </c>
      <c r="J64" s="52">
        <f t="shared" si="8"/>
        <v>-8.445743505688888E-2</v>
      </c>
      <c r="K64" s="52">
        <f t="shared" si="8"/>
        <v>-8.3143276395555535E-2</v>
      </c>
      <c r="L64" s="52">
        <f t="shared" si="8"/>
        <v>-8.182911773422219E-2</v>
      </c>
      <c r="M64" s="52">
        <f t="shared" si="8"/>
        <v>-8.0514959072888859E-2</v>
      </c>
      <c r="N64" s="52">
        <f t="shared" si="8"/>
        <v>-7.9200800411555528E-2</v>
      </c>
      <c r="O64" s="52">
        <f t="shared" si="8"/>
        <v>-7.7886641750222183E-2</v>
      </c>
      <c r="P64" s="52">
        <f t="shared" si="8"/>
        <v>-7.6572483088888837E-2</v>
      </c>
      <c r="Q64" s="52">
        <f t="shared" si="8"/>
        <v>-7.5258324427555506E-2</v>
      </c>
      <c r="R64" s="52">
        <f t="shared" si="8"/>
        <v>-7.3944165766222175E-2</v>
      </c>
      <c r="S64" s="52">
        <f t="shared" si="8"/>
        <v>-7.2630007104888844E-2</v>
      </c>
      <c r="T64" s="52">
        <f t="shared" si="8"/>
        <v>-7.1315848443555499E-2</v>
      </c>
      <c r="U64" s="52">
        <f t="shared" si="8"/>
        <v>-7.0001689782222182E-2</v>
      </c>
      <c r="V64" s="52">
        <f t="shared" si="8"/>
        <v>-6.8687531120888837E-2</v>
      </c>
      <c r="W64" s="52">
        <f t="shared" si="8"/>
        <v>-6.7373372459555506E-2</v>
      </c>
      <c r="X64" s="52">
        <f t="shared" si="8"/>
        <v>-6.6059213798222161E-2</v>
      </c>
      <c r="Y64" s="52">
        <f t="shared" si="8"/>
        <v>-6.4745055136888843E-2</v>
      </c>
      <c r="Z64" s="52">
        <f t="shared" si="8"/>
        <v>-6.3430896475555498E-2</v>
      </c>
      <c r="AA64" s="52">
        <f t="shared" si="8"/>
        <v>-6.2116737814222174E-2</v>
      </c>
      <c r="AB64" s="52">
        <f t="shared" si="8"/>
        <v>-6.0802579152888836E-2</v>
      </c>
      <c r="AC64" s="52">
        <f t="shared" si="8"/>
        <v>-5.9488420491555505E-2</v>
      </c>
      <c r="AD64" s="52">
        <f t="shared" si="8"/>
        <v>-5.8174261830222174E-2</v>
      </c>
      <c r="AE64" s="52">
        <f t="shared" si="8"/>
        <v>-5.6860103168888843E-2</v>
      </c>
      <c r="AF64" s="52">
        <f t="shared" si="8"/>
        <v>-5.5545944507555504E-2</v>
      </c>
      <c r="AG64" s="52">
        <f t="shared" si="8"/>
        <v>-5.423178584622218E-2</v>
      </c>
      <c r="AH64" s="52">
        <f t="shared" si="8"/>
        <v>-5.2917627184888835E-2</v>
      </c>
      <c r="AI64" s="52">
        <f t="shared" si="8"/>
        <v>-5.1603468523555504E-2</v>
      </c>
      <c r="AJ64" s="52">
        <f t="shared" si="8"/>
        <v>-5.0289309862222173E-2</v>
      </c>
      <c r="AK64" s="52">
        <f t="shared" si="8"/>
        <v>-4.8975151200888842E-2</v>
      </c>
      <c r="AL64" s="52">
        <f t="shared" si="8"/>
        <v>-4.7660992539555511E-2</v>
      </c>
      <c r="AM64" s="52">
        <f t="shared" si="8"/>
        <v>-4.6346833878222179E-2</v>
      </c>
      <c r="AN64" s="52">
        <f t="shared" si="8"/>
        <v>-4.5032675216888841E-2</v>
      </c>
      <c r="AO64" s="52">
        <f t="shared" si="8"/>
        <v>-4.371851655555551E-2</v>
      </c>
      <c r="AP64" s="52">
        <f t="shared" si="8"/>
        <v>-4.2404357894222179E-2</v>
      </c>
      <c r="AQ64" s="52">
        <f t="shared" si="8"/>
        <v>-4.1090199232888841E-2</v>
      </c>
      <c r="AR64" s="52">
        <f t="shared" si="8"/>
        <v>-3.977604057155551E-2</v>
      </c>
      <c r="AS64" s="52">
        <f t="shared" si="8"/>
        <v>-3.8461881910222179E-2</v>
      </c>
      <c r="AT64" s="52">
        <f t="shared" si="8"/>
        <v>-3.7147723248888848E-2</v>
      </c>
      <c r="AU64" s="52">
        <f t="shared" si="8"/>
        <v>-3.5833564587555509E-2</v>
      </c>
      <c r="AV64" s="52">
        <f t="shared" si="8"/>
        <v>-3.4519405926222178E-2</v>
      </c>
      <c r="AW64" s="52">
        <f t="shared" si="8"/>
        <v>-3.3205247264888847E-2</v>
      </c>
      <c r="AX64" s="52">
        <f t="shared" si="8"/>
        <v>-3.1891088603555516E-2</v>
      </c>
      <c r="AY64" s="52">
        <f t="shared" si="8"/>
        <v>-2.7933466934222183E-2</v>
      </c>
      <c r="AZ64" s="52">
        <f t="shared" si="8"/>
        <v>-2.1895206742222183E-2</v>
      </c>
      <c r="BA64" s="52">
        <f t="shared" si="8"/>
        <v>3.5597913505824859E-17</v>
      </c>
      <c r="BB64" s="52">
        <f t="shared" si="8"/>
        <v>3.5597913505824859E-17</v>
      </c>
      <c r="BC64" s="52">
        <f t="shared" si="8"/>
        <v>3.5597913505824859E-17</v>
      </c>
      <c r="BD64" s="52">
        <f t="shared" si="8"/>
        <v>3.5597913505824859E-17</v>
      </c>
    </row>
    <row r="65" spans="1:56" ht="12.75" customHeight="1">
      <c r="A65" s="201" t="s">
        <v>228</v>
      </c>
      <c r="B65" s="9" t="s">
        <v>35</v>
      </c>
      <c r="D65" s="4" t="s">
        <v>39</v>
      </c>
      <c r="E65" s="34">
        <f>'Fixed data'!$G$6*E86/1000000</f>
        <v>0</v>
      </c>
      <c r="F65" s="34">
        <f>'Fixed data'!$G$6*F86/1000000</f>
        <v>8.9962961582759973E-3</v>
      </c>
      <c r="G65" s="34">
        <f>'Fixed data'!$G$6*G86/1000000</f>
        <v>2.5489505781781996E-2</v>
      </c>
      <c r="H65" s="34">
        <f>'Fixed data'!$G$6*H86/1000000</f>
        <v>9.6710183701466973E-2</v>
      </c>
      <c r="I65" s="34">
        <f>'Fixed data'!$G$6*I86/1000000</f>
        <v>9.6710183701466973E-2</v>
      </c>
      <c r="J65" s="34">
        <f>'Fixed data'!$G$6*J86/1000000</f>
        <v>9.6710183701466973E-2</v>
      </c>
      <c r="K65" s="34">
        <f>'Fixed data'!$G$6*K86/1000000</f>
        <v>9.6710183701466973E-2</v>
      </c>
      <c r="L65" s="34">
        <f>'Fixed data'!$G$6*L86/1000000</f>
        <v>9.6710183701466973E-2</v>
      </c>
      <c r="M65" s="34">
        <f>'Fixed data'!$G$6*M86/1000000</f>
        <v>9.6710183701466973E-2</v>
      </c>
      <c r="N65" s="34">
        <f>'Fixed data'!$G$6*N86/1000000</f>
        <v>9.6710183701466973E-2</v>
      </c>
      <c r="O65" s="34">
        <f>'Fixed data'!$G$6*O86/1000000</f>
        <v>9.6710183701466973E-2</v>
      </c>
      <c r="P65" s="34">
        <f>'Fixed data'!$G$6*P86/1000000</f>
        <v>9.6710183701466973E-2</v>
      </c>
      <c r="Q65" s="34">
        <f>'Fixed data'!$G$6*Q86/1000000</f>
        <v>9.6710183701466973E-2</v>
      </c>
      <c r="R65" s="34">
        <f>'Fixed data'!$G$6*R86/1000000</f>
        <v>9.6710183701466973E-2</v>
      </c>
      <c r="S65" s="34">
        <f>'Fixed data'!$G$6*S86/1000000</f>
        <v>9.6710183701466973E-2</v>
      </c>
      <c r="T65" s="34">
        <f>'Fixed data'!$G$6*T86/1000000</f>
        <v>9.6710183701466973E-2</v>
      </c>
      <c r="U65" s="34">
        <f>'Fixed data'!$G$6*U86/1000000</f>
        <v>9.6710183701466973E-2</v>
      </c>
      <c r="V65" s="34">
        <f>'Fixed data'!$G$6*V86/1000000</f>
        <v>9.6710183701466973E-2</v>
      </c>
      <c r="W65" s="34">
        <f>'Fixed data'!$G$6*W86/1000000</f>
        <v>9.6710183701466973E-2</v>
      </c>
      <c r="X65" s="34">
        <f>'Fixed data'!$G$6*X86/1000000</f>
        <v>9.6710183701466973E-2</v>
      </c>
      <c r="Y65" s="34">
        <f>'Fixed data'!$G$6*Y86/1000000</f>
        <v>9.6710183701466973E-2</v>
      </c>
      <c r="Z65" s="34">
        <f>'Fixed data'!$G$6*Z86/1000000</f>
        <v>9.6710183701466973E-2</v>
      </c>
      <c r="AA65" s="34">
        <f>'Fixed data'!$G$6*AA86/1000000</f>
        <v>9.6710183701466973E-2</v>
      </c>
      <c r="AB65" s="34">
        <f>'Fixed data'!$G$6*AB86/1000000</f>
        <v>9.6710183701466973E-2</v>
      </c>
      <c r="AC65" s="34">
        <f>'Fixed data'!$G$6*AC86/1000000</f>
        <v>9.6710183701466973E-2</v>
      </c>
      <c r="AD65" s="34">
        <f>'Fixed data'!$G$6*AD86/1000000</f>
        <v>9.6710183701466973E-2</v>
      </c>
      <c r="AE65" s="34">
        <f>'Fixed data'!$G$6*AE86/1000000</f>
        <v>9.6710183701466973E-2</v>
      </c>
      <c r="AF65" s="34">
        <f>'Fixed data'!$G$6*AF86/1000000</f>
        <v>9.6710183701466973E-2</v>
      </c>
      <c r="AG65" s="34">
        <f>'Fixed data'!$G$6*AG86/1000000</f>
        <v>9.6710183701466973E-2</v>
      </c>
      <c r="AH65" s="34">
        <f>'Fixed data'!$G$6*AH86/1000000</f>
        <v>9.6710183701466973E-2</v>
      </c>
      <c r="AI65" s="34">
        <f>'Fixed data'!$G$6*AI86/1000000</f>
        <v>9.6710183701466973E-2</v>
      </c>
      <c r="AJ65" s="34">
        <f>'Fixed data'!$G$6*AJ86/1000000</f>
        <v>9.6710183701466973E-2</v>
      </c>
      <c r="AK65" s="34">
        <f>'Fixed data'!$G$6*AK86/1000000</f>
        <v>9.6710183701466973E-2</v>
      </c>
      <c r="AL65" s="34">
        <f>'Fixed data'!$G$6*AL86/1000000</f>
        <v>9.6710183701466973E-2</v>
      </c>
      <c r="AM65" s="34">
        <f>'Fixed data'!$G$6*AM86/1000000</f>
        <v>9.6710183701466973E-2</v>
      </c>
      <c r="AN65" s="34">
        <f>'Fixed data'!$G$6*AN86/1000000</f>
        <v>9.6710183701466973E-2</v>
      </c>
      <c r="AO65" s="34">
        <f>'Fixed data'!$G$6*AO86/1000000</f>
        <v>9.6710183701466973E-2</v>
      </c>
      <c r="AP65" s="34">
        <f>'Fixed data'!$G$6*AP86/1000000</f>
        <v>9.6710183701466973E-2</v>
      </c>
      <c r="AQ65" s="34">
        <f>'Fixed data'!$G$6*AQ86/1000000</f>
        <v>9.6710183701466973E-2</v>
      </c>
      <c r="AR65" s="34">
        <f>'Fixed data'!$G$6*AR86/1000000</f>
        <v>9.6710183701466973E-2</v>
      </c>
      <c r="AS65" s="34">
        <f>'Fixed data'!$G$6*AS86/1000000</f>
        <v>9.6710183701466973E-2</v>
      </c>
      <c r="AT65" s="34">
        <f>'Fixed data'!$G$6*AT86/1000000</f>
        <v>9.6710183701466973E-2</v>
      </c>
      <c r="AU65" s="34">
        <f>'Fixed data'!$G$6*AU86/1000000</f>
        <v>9.6710183701466973E-2</v>
      </c>
      <c r="AV65" s="34">
        <f>'Fixed data'!$G$6*AV86/1000000</f>
        <v>9.6710183701466973E-2</v>
      </c>
      <c r="AW65" s="34">
        <f>'Fixed data'!$G$6*AW86/1000000</f>
        <v>9.6710183701466973E-2</v>
      </c>
      <c r="AX65" s="34">
        <f>'Fixed data'!$G$6*AX86/1000000</f>
        <v>0</v>
      </c>
      <c r="AY65" s="34">
        <f>'Fixed data'!$G$6*AY86/1000000</f>
        <v>0</v>
      </c>
      <c r="AZ65" s="34">
        <f>'Fixed data'!$G$6*AZ86/1000000</f>
        <v>0</v>
      </c>
      <c r="BA65" s="34">
        <f>'Fixed data'!$G$6*BA86/1000000</f>
        <v>0</v>
      </c>
      <c r="BB65" s="34">
        <f>'Fixed data'!$G$6*BB86/1000000</f>
        <v>0</v>
      </c>
      <c r="BC65" s="34">
        <f>'Fixed data'!$G$6*BC86/1000000</f>
        <v>0</v>
      </c>
      <c r="BD65" s="34">
        <f>'Fixed data'!$G$6*BD86/1000000</f>
        <v>0</v>
      </c>
    </row>
    <row r="66" spans="1:56" ht="15" customHeight="1">
      <c r="A66" s="202"/>
      <c r="B66" s="9" t="s">
        <v>200</v>
      </c>
      <c r="D66" s="4" t="s">
        <v>39</v>
      </c>
      <c r="E66" s="34">
        <f>E87*'Fixed data'!H$5/1000000</f>
        <v>0</v>
      </c>
      <c r="F66" s="34">
        <f>F87*'Fixed data'!I$5/1000000</f>
        <v>6.9596560642557251E-4</v>
      </c>
      <c r="G66" s="34">
        <f>G87*'Fixed data'!J$5/1000000</f>
        <v>2.0346415537824195E-3</v>
      </c>
      <c r="H66" s="34">
        <f>H87*'Fixed data'!K$5/1000000</f>
        <v>7.9592942506577398E-3</v>
      </c>
      <c r="I66" s="34">
        <f>I87*'Fixed data'!L$5/1000000</f>
        <v>8.2072888980565216E-3</v>
      </c>
      <c r="J66" s="34">
        <f>J87*'Fixed data'!M$5/1000000</f>
        <v>1.4171028996503954E-2</v>
      </c>
      <c r="K66" s="34">
        <f>K87*'Fixed data'!N$5/1000000</f>
        <v>1.9715018728867852E-2</v>
      </c>
      <c r="L66" s="34">
        <f>L87*'Fixed data'!O$5/1000000</f>
        <v>2.4839258095148222E-2</v>
      </c>
      <c r="M66" s="34">
        <f>M87*'Fixed data'!P$5/1000000</f>
        <v>2.9543747095345057E-2</v>
      </c>
      <c r="N66" s="34">
        <f>N87*'Fixed data'!Q$5/1000000</f>
        <v>3.3828485729458374E-2</v>
      </c>
      <c r="O66" s="34">
        <f>O87*'Fixed data'!R$5/1000000</f>
        <v>3.7693473997488139E-2</v>
      </c>
      <c r="P66" s="34">
        <f>P87*'Fixed data'!S$5/1000000</f>
        <v>4.1138711899434383E-2</v>
      </c>
      <c r="Q66" s="34">
        <f>Q87*'Fixed data'!T$5/1000000</f>
        <v>4.4164199435297084E-2</v>
      </c>
      <c r="R66" s="34">
        <f>R87*'Fixed data'!U$5/1000000</f>
        <v>4.6769936605076286E-2</v>
      </c>
      <c r="S66" s="34">
        <f>S87*'Fixed data'!V$5/1000000</f>
        <v>4.8955923408771924E-2</v>
      </c>
      <c r="T66" s="34">
        <f>T87*'Fixed data'!W$5/1000000</f>
        <v>4.9884591398216466E-2</v>
      </c>
      <c r="U66" s="34">
        <f>U87*'Fixed data'!X$5/1000000</f>
        <v>5.144314405272607E-2</v>
      </c>
      <c r="V66" s="34">
        <f>V87*'Fixed data'!Y$5/1000000</f>
        <v>5.2563805118176862E-2</v>
      </c>
      <c r="W66" s="34">
        <f>W87*'Fixed data'!Z$5/1000000</f>
        <v>5.324657459456883E-2</v>
      </c>
      <c r="X66" s="34">
        <f>X87*'Fixed data'!AA$5/1000000</f>
        <v>5.3491452481901978E-2</v>
      </c>
      <c r="Y66" s="34">
        <f>Y87*'Fixed data'!AB$5/1000000</f>
        <v>5.3298438780176288E-2</v>
      </c>
      <c r="Z66" s="34">
        <f>Z87*'Fixed data'!AC$5/1000000</f>
        <v>5.2239342160209729E-2</v>
      </c>
      <c r="AA66" s="34">
        <f>AA87*'Fixed data'!AD$5/1000000</f>
        <v>5.1201823251013447E-2</v>
      </c>
      <c r="AB66" s="34">
        <f>AB87*'Fixed data'!AE$5/1000000</f>
        <v>4.9726412752758346E-2</v>
      </c>
      <c r="AC66" s="34">
        <f>AC87*'Fixed data'!AF$5/1000000</f>
        <v>4.7813110665444421E-2</v>
      </c>
      <c r="AD66" s="34">
        <f>AD87*'Fixed data'!AG$5/1000000</f>
        <v>4.546191698907167E-2</v>
      </c>
      <c r="AE66" s="34">
        <f>AE87*'Fixed data'!AH$5/1000000</f>
        <v>4.2672831723640094E-2</v>
      </c>
      <c r="AF66" s="34">
        <f>AF87*'Fixed data'!AI$5/1000000</f>
        <v>3.9445854869149678E-2</v>
      </c>
      <c r="AG66" s="34">
        <f>AG87*'Fixed data'!AJ$5/1000000</f>
        <v>3.5780986425600438E-2</v>
      </c>
      <c r="AH66" s="34">
        <f>AH87*'Fixed data'!AK$5/1000000</f>
        <v>3.1678226392992379E-2</v>
      </c>
      <c r="AI66" s="34">
        <f>AI87*'Fixed data'!AL$5/1000000</f>
        <v>2.699088517796697E-2</v>
      </c>
      <c r="AJ66" s="34">
        <f>AJ87*'Fixed data'!AM$5/1000000</f>
        <v>2.2043619937888319E-2</v>
      </c>
      <c r="AK66" s="34">
        <f>AK87*'Fixed data'!AN$5/1000000</f>
        <v>1.6658463108750847E-2</v>
      </c>
      <c r="AL66" s="34">
        <f>AL87*'Fixed data'!AO$5/1000000</f>
        <v>1.0835414690554542E-2</v>
      </c>
      <c r="AM66" s="34">
        <f>AM87*'Fixed data'!AP$5/1000000</f>
        <v>4.5744746832993019E-3</v>
      </c>
      <c r="AN66" s="34">
        <f>AN87*'Fixed data'!AQ$5/1000000</f>
        <v>4.7470963694615405E-3</v>
      </c>
      <c r="AO66" s="34">
        <f>AO87*'Fixed data'!AR$5/1000000</f>
        <v>4.8981403448534987E-3</v>
      </c>
      <c r="AP66" s="34">
        <f>AP87*'Fixed data'!AS$5/1000000</f>
        <v>5.0491843202454569E-3</v>
      </c>
      <c r="AQ66" s="34">
        <f>AQ87*'Fixed data'!AT$5/1000000</f>
        <v>5.2002282956374142E-3</v>
      </c>
      <c r="AR66" s="34">
        <f>AR87*'Fixed data'!AU$5/1000000</f>
        <v>5.3512722710293724E-3</v>
      </c>
      <c r="AS66" s="34">
        <f>AS87*'Fixed data'!AV$5/1000000</f>
        <v>5.5238939571916109E-3</v>
      </c>
      <c r="AT66" s="34">
        <f>AT87*'Fixed data'!AW$5/1000000</f>
        <v>5.6533602218132879E-3</v>
      </c>
      <c r="AU66" s="34">
        <f>AU87*'Fixed data'!AX$5/1000000</f>
        <v>5.8044041972052469E-3</v>
      </c>
      <c r="AV66" s="34">
        <f>AV87*'Fixed data'!AY$5/1000000</f>
        <v>5.9554481725972051E-3</v>
      </c>
      <c r="AW66" s="34">
        <f>AW87*'Fixed data'!AZ$5/1000000</f>
        <v>6.0849144372188829E-3</v>
      </c>
      <c r="AX66" s="34">
        <f>AX87*'Fixed data'!BA$5/1000000</f>
        <v>0</v>
      </c>
      <c r="AY66" s="34">
        <f>AY87*'Fixed data'!BB$5/1000000</f>
        <v>0</v>
      </c>
      <c r="AZ66" s="34">
        <f>AZ87*'Fixed data'!BC$5/1000000</f>
        <v>0</v>
      </c>
      <c r="BA66" s="34">
        <f>BA87*'Fixed data'!BD$5/1000000</f>
        <v>0</v>
      </c>
      <c r="BB66" s="34">
        <f>BB87*'Fixed data'!BE$5/1000000</f>
        <v>0</v>
      </c>
      <c r="BC66" s="34">
        <f>BC87*'Fixed data'!BF$5/1000000</f>
        <v>0</v>
      </c>
      <c r="BD66" s="34">
        <f>BD87*'Fixed data'!BG$5/1000000</f>
        <v>0</v>
      </c>
    </row>
    <row r="67" spans="1:56" ht="15" customHeight="1">
      <c r="A67" s="202"/>
      <c r="B67" s="9" t="s">
        <v>296</v>
      </c>
      <c r="C67" s="11"/>
      <c r="D67" s="11" t="s">
        <v>39</v>
      </c>
      <c r="E67" s="81">
        <f>'Fixed data'!$G$7*E$88/1000000</f>
        <v>0</v>
      </c>
      <c r="F67" s="81">
        <f>'Fixed data'!$G$7*F$88/1000000</f>
        <v>0</v>
      </c>
      <c r="G67" s="81">
        <f>'Fixed data'!$G$7*G$88/1000000</f>
        <v>0</v>
      </c>
      <c r="H67" s="81">
        <f>'Fixed data'!$G$7*H$88/1000000</f>
        <v>0</v>
      </c>
      <c r="I67" s="81">
        <f>'Fixed data'!$G$7*I$88/1000000</f>
        <v>0</v>
      </c>
      <c r="J67" s="81">
        <f>'Fixed data'!$G$7*J$88/1000000</f>
        <v>0</v>
      </c>
      <c r="K67" s="81">
        <f>'Fixed data'!$G$7*K$88/1000000</f>
        <v>0</v>
      </c>
      <c r="L67" s="81">
        <f>'Fixed data'!$G$7*L$88/1000000</f>
        <v>0</v>
      </c>
      <c r="M67" s="81">
        <f>'Fixed data'!$G$7*M$88/1000000</f>
        <v>0</v>
      </c>
      <c r="N67" s="81">
        <f>'Fixed data'!$G$7*N$88/1000000</f>
        <v>0</v>
      </c>
      <c r="O67" s="81">
        <f>'Fixed data'!$G$7*O$88/1000000</f>
        <v>0</v>
      </c>
      <c r="P67" s="81">
        <f>'Fixed data'!$G$7*P$88/1000000</f>
        <v>0</v>
      </c>
      <c r="Q67" s="81">
        <f>'Fixed data'!$G$7*Q$88/1000000</f>
        <v>0</v>
      </c>
      <c r="R67" s="81">
        <f>'Fixed data'!$G$7*R$88/1000000</f>
        <v>0</v>
      </c>
      <c r="S67" s="81">
        <f>'Fixed data'!$G$7*S$88/1000000</f>
        <v>0</v>
      </c>
      <c r="T67" s="81">
        <f>'Fixed data'!$G$7*T$88/1000000</f>
        <v>0</v>
      </c>
      <c r="U67" s="81">
        <f>'Fixed data'!$G$7*U$88/1000000</f>
        <v>0</v>
      </c>
      <c r="V67" s="81">
        <f>'Fixed data'!$G$7*V$88/1000000</f>
        <v>0</v>
      </c>
      <c r="W67" s="81">
        <f>'Fixed data'!$G$7*W$88/1000000</f>
        <v>0</v>
      </c>
      <c r="X67" s="81">
        <f>'Fixed data'!$G$7*X$88/1000000</f>
        <v>0</v>
      </c>
      <c r="Y67" s="81">
        <f>'Fixed data'!$G$7*Y$88/1000000</f>
        <v>0</v>
      </c>
      <c r="Z67" s="81">
        <f>'Fixed data'!$G$7*Z$88/1000000</f>
        <v>0</v>
      </c>
      <c r="AA67" s="81">
        <f>'Fixed data'!$G$7*AA$88/1000000</f>
        <v>0</v>
      </c>
      <c r="AB67" s="81">
        <f>'Fixed data'!$G$7*AB$88/1000000</f>
        <v>0</v>
      </c>
      <c r="AC67" s="81">
        <f>'Fixed data'!$G$7*AC$88/1000000</f>
        <v>0</v>
      </c>
      <c r="AD67" s="81">
        <f>'Fixed data'!$G$7*AD$88/1000000</f>
        <v>0</v>
      </c>
      <c r="AE67" s="81">
        <f>'Fixed data'!$G$7*AE$88/1000000</f>
        <v>0</v>
      </c>
      <c r="AF67" s="81">
        <f>'Fixed data'!$G$7*AF$88/1000000</f>
        <v>0</v>
      </c>
      <c r="AG67" s="81">
        <f>'Fixed data'!$G$7*AG$88/1000000</f>
        <v>0</v>
      </c>
      <c r="AH67" s="81">
        <f>'Fixed data'!$G$7*AH$88/1000000</f>
        <v>0</v>
      </c>
      <c r="AI67" s="81">
        <f>'Fixed data'!$G$7*AI$88/1000000</f>
        <v>0</v>
      </c>
      <c r="AJ67" s="81">
        <f>'Fixed data'!$G$7*AJ$88/1000000</f>
        <v>0</v>
      </c>
      <c r="AK67" s="81">
        <f>'Fixed data'!$G$7*AK$88/1000000</f>
        <v>0</v>
      </c>
      <c r="AL67" s="81">
        <f>'Fixed data'!$G$7*AL$88/1000000</f>
        <v>0</v>
      </c>
      <c r="AM67" s="81">
        <f>'Fixed data'!$G$7*AM$88/1000000</f>
        <v>0</v>
      </c>
      <c r="AN67" s="81">
        <f>'Fixed data'!$G$7*AN$88/1000000</f>
        <v>0</v>
      </c>
      <c r="AO67" s="81">
        <f>'Fixed data'!$G$7*AO$88/1000000</f>
        <v>0</v>
      </c>
      <c r="AP67" s="81">
        <f>'Fixed data'!$G$7*AP$88/1000000</f>
        <v>0</v>
      </c>
      <c r="AQ67" s="81">
        <f>'Fixed data'!$G$7*AQ$88/1000000</f>
        <v>0</v>
      </c>
      <c r="AR67" s="81">
        <f>'Fixed data'!$G$7*AR$88/1000000</f>
        <v>0</v>
      </c>
      <c r="AS67" s="81">
        <f>'Fixed data'!$G$7*AS$88/1000000</f>
        <v>0</v>
      </c>
      <c r="AT67" s="81">
        <f>'Fixed data'!$G$7*AT$88/1000000</f>
        <v>0</v>
      </c>
      <c r="AU67" s="81">
        <f>'Fixed data'!$G$7*AU$88/1000000</f>
        <v>0</v>
      </c>
      <c r="AV67" s="81">
        <f>'Fixed data'!$G$7*AV$88/1000000</f>
        <v>0</v>
      </c>
      <c r="AW67" s="81">
        <f>'Fixed data'!$G$7*AW$88/1000000</f>
        <v>0</v>
      </c>
      <c r="AX67" s="81">
        <f>'Fixed data'!$G$7*AX$88/1000000</f>
        <v>0</v>
      </c>
      <c r="AY67" s="81">
        <f>'Fixed data'!$G$7*AY$88/1000000</f>
        <v>0</v>
      </c>
      <c r="AZ67" s="81">
        <f>'Fixed data'!$G$7*AZ$88/1000000</f>
        <v>0</v>
      </c>
      <c r="BA67" s="81">
        <f>'Fixed data'!$G$7*BA$88/1000000</f>
        <v>0</v>
      </c>
      <c r="BB67" s="81">
        <f>'Fixed data'!$G$7*BB$88/1000000</f>
        <v>0</v>
      </c>
      <c r="BC67" s="81">
        <f>'Fixed data'!$G$7*BC$88/1000000</f>
        <v>0</v>
      </c>
      <c r="BD67" s="81">
        <f>'Fixed data'!$G$7*BD$88/1000000</f>
        <v>0</v>
      </c>
    </row>
    <row r="68" spans="1:56" ht="15" customHeight="1">
      <c r="A68" s="202"/>
      <c r="B68" s="9" t="s">
        <v>297</v>
      </c>
      <c r="C68" s="9"/>
      <c r="D68" s="9" t="s">
        <v>39</v>
      </c>
      <c r="E68" s="81">
        <f>'Fixed data'!$G$8*E89/1000000</f>
        <v>0</v>
      </c>
      <c r="F68" s="81">
        <f>'Fixed data'!$G$8*F89/1000000</f>
        <v>0</v>
      </c>
      <c r="G68" s="81">
        <f>'Fixed data'!$G$8*G89/1000000</f>
        <v>0</v>
      </c>
      <c r="H68" s="81">
        <f>'Fixed data'!$G$8*H89/1000000</f>
        <v>0</v>
      </c>
      <c r="I68" s="81">
        <f>'Fixed data'!$G$8*I89/1000000</f>
        <v>0</v>
      </c>
      <c r="J68" s="81">
        <f>'Fixed data'!$G$8*J89/1000000</f>
        <v>0</v>
      </c>
      <c r="K68" s="81">
        <f>'Fixed data'!$G$8*K89/1000000</f>
        <v>0</v>
      </c>
      <c r="L68" s="81">
        <f>'Fixed data'!$G$8*L89/1000000</f>
        <v>0</v>
      </c>
      <c r="M68" s="81">
        <f>'Fixed data'!$G$8*M89/1000000</f>
        <v>0</v>
      </c>
      <c r="N68" s="81">
        <f>'Fixed data'!$G$8*N89/1000000</f>
        <v>0</v>
      </c>
      <c r="O68" s="81">
        <f>'Fixed data'!$G$8*O89/1000000</f>
        <v>0</v>
      </c>
      <c r="P68" s="81">
        <f>'Fixed data'!$G$8*P89/1000000</f>
        <v>0</v>
      </c>
      <c r="Q68" s="81">
        <f>'Fixed data'!$G$8*Q89/1000000</f>
        <v>0</v>
      </c>
      <c r="R68" s="81">
        <f>'Fixed data'!$G$8*R89/1000000</f>
        <v>0</v>
      </c>
      <c r="S68" s="81">
        <f>'Fixed data'!$G$8*S89/1000000</f>
        <v>0</v>
      </c>
      <c r="T68" s="81">
        <f>'Fixed data'!$G$8*T89/1000000</f>
        <v>0</v>
      </c>
      <c r="U68" s="81">
        <f>'Fixed data'!$G$8*U89/1000000</f>
        <v>0</v>
      </c>
      <c r="V68" s="81">
        <f>'Fixed data'!$G$8*V89/1000000</f>
        <v>0</v>
      </c>
      <c r="W68" s="81">
        <f>'Fixed data'!$G$8*W89/1000000</f>
        <v>0</v>
      </c>
      <c r="X68" s="81">
        <f>'Fixed data'!$G$8*X89/1000000</f>
        <v>0</v>
      </c>
      <c r="Y68" s="81">
        <f>'Fixed data'!$G$8*Y89/1000000</f>
        <v>0</v>
      </c>
      <c r="Z68" s="81">
        <f>'Fixed data'!$G$8*Z89/1000000</f>
        <v>0</v>
      </c>
      <c r="AA68" s="81">
        <f>'Fixed data'!$G$8*AA89/1000000</f>
        <v>0</v>
      </c>
      <c r="AB68" s="81">
        <f>'Fixed data'!$G$8*AB89/1000000</f>
        <v>0</v>
      </c>
      <c r="AC68" s="81">
        <f>'Fixed data'!$G$8*AC89/1000000</f>
        <v>0</v>
      </c>
      <c r="AD68" s="81">
        <f>'Fixed data'!$G$8*AD89/1000000</f>
        <v>0</v>
      </c>
      <c r="AE68" s="81">
        <f>'Fixed data'!$G$8*AE89/1000000</f>
        <v>0</v>
      </c>
      <c r="AF68" s="81">
        <f>'Fixed data'!$G$8*AF89/1000000</f>
        <v>0</v>
      </c>
      <c r="AG68" s="81">
        <f>'Fixed data'!$G$8*AG89/1000000</f>
        <v>0</v>
      </c>
      <c r="AH68" s="81">
        <f>'Fixed data'!$G$8*AH89/1000000</f>
        <v>0</v>
      </c>
      <c r="AI68" s="81">
        <f>'Fixed data'!$G$8*AI89/1000000</f>
        <v>0</v>
      </c>
      <c r="AJ68" s="81">
        <f>'Fixed data'!$G$8*AJ89/1000000</f>
        <v>0</v>
      </c>
      <c r="AK68" s="81">
        <f>'Fixed data'!$G$8*AK89/1000000</f>
        <v>0</v>
      </c>
      <c r="AL68" s="81">
        <f>'Fixed data'!$G$8*AL89/1000000</f>
        <v>0</v>
      </c>
      <c r="AM68" s="81">
        <f>'Fixed data'!$G$8*AM89/1000000</f>
        <v>0</v>
      </c>
      <c r="AN68" s="81">
        <f>'Fixed data'!$G$8*AN89/1000000</f>
        <v>0</v>
      </c>
      <c r="AO68" s="81">
        <f>'Fixed data'!$G$8*AO89/1000000</f>
        <v>0</v>
      </c>
      <c r="AP68" s="81">
        <f>'Fixed data'!$G$8*AP89/1000000</f>
        <v>0</v>
      </c>
      <c r="AQ68" s="81">
        <f>'Fixed data'!$G$8*AQ89/1000000</f>
        <v>0</v>
      </c>
      <c r="AR68" s="81">
        <f>'Fixed data'!$G$8*AR89/1000000</f>
        <v>0</v>
      </c>
      <c r="AS68" s="81">
        <f>'Fixed data'!$G$8*AS89/1000000</f>
        <v>0</v>
      </c>
      <c r="AT68" s="81">
        <f>'Fixed data'!$G$8*AT89/1000000</f>
        <v>0</v>
      </c>
      <c r="AU68" s="81">
        <f>'Fixed data'!$G$8*AU89/1000000</f>
        <v>0</v>
      </c>
      <c r="AV68" s="81">
        <f>'Fixed data'!$G$8*AV89/1000000</f>
        <v>0</v>
      </c>
      <c r="AW68" s="81">
        <f>'Fixed data'!$G$8*AW89/1000000</f>
        <v>0</v>
      </c>
      <c r="AX68" s="81">
        <f>'Fixed data'!$G$8*AX89/1000000</f>
        <v>0</v>
      </c>
      <c r="AY68" s="81">
        <f>'Fixed data'!$G$8*AY89/1000000</f>
        <v>0</v>
      </c>
      <c r="AZ68" s="81">
        <f>'Fixed data'!$G$8*AZ89/1000000</f>
        <v>0</v>
      </c>
      <c r="BA68" s="81">
        <f>'Fixed data'!$G$8*BA89/1000000</f>
        <v>0</v>
      </c>
      <c r="BB68" s="81">
        <f>'Fixed data'!$G$8*BB89/1000000</f>
        <v>0</v>
      </c>
      <c r="BC68" s="81">
        <f>'Fixed data'!$G$8*BC89/1000000</f>
        <v>0</v>
      </c>
      <c r="BD68" s="81">
        <f>'Fixed data'!$G$8*BD89/1000000</f>
        <v>0</v>
      </c>
    </row>
    <row r="69" spans="1:56" ht="15" customHeight="1">
      <c r="A69" s="202"/>
      <c r="B69" s="4" t="s">
        <v>201</v>
      </c>
      <c r="D69" s="9" t="s">
        <v>39</v>
      </c>
      <c r="E69" s="34">
        <f>E90*'Fixed data'!H$5/1000000</f>
        <v>0</v>
      </c>
      <c r="F69" s="34">
        <f>F90*'Fixed data'!I$5/1000000</f>
        <v>0</v>
      </c>
      <c r="G69" s="34">
        <f>G90*'Fixed data'!J$5/1000000</f>
        <v>0</v>
      </c>
      <c r="H69" s="34">
        <f>H90*'Fixed data'!K$5/1000000</f>
        <v>0</v>
      </c>
      <c r="I69" s="34">
        <f>I90*'Fixed data'!L$5/1000000</f>
        <v>0</v>
      </c>
      <c r="J69" s="34">
        <f>J90*'Fixed data'!M$5/1000000</f>
        <v>0</v>
      </c>
      <c r="K69" s="34">
        <f>K90*'Fixed data'!N$5/1000000</f>
        <v>0</v>
      </c>
      <c r="L69" s="34">
        <f>L90*'Fixed data'!O$5/1000000</f>
        <v>0</v>
      </c>
      <c r="M69" s="34">
        <f>M90*'Fixed data'!P$5/1000000</f>
        <v>0</v>
      </c>
      <c r="N69" s="34">
        <f>N90*'Fixed data'!Q$5/1000000</f>
        <v>0</v>
      </c>
      <c r="O69" s="34">
        <f>O90*'Fixed data'!R$5/1000000</f>
        <v>0</v>
      </c>
      <c r="P69" s="34">
        <f>P90*'Fixed data'!S$5/1000000</f>
        <v>0</v>
      </c>
      <c r="Q69" s="34">
        <f>Q90*'Fixed data'!T$5/1000000</f>
        <v>0</v>
      </c>
      <c r="R69" s="34">
        <f>R90*'Fixed data'!U$5/1000000</f>
        <v>0</v>
      </c>
      <c r="S69" s="34">
        <f>S90*'Fixed data'!V$5/1000000</f>
        <v>0</v>
      </c>
      <c r="T69" s="34">
        <f>T90*'Fixed data'!W$5/1000000</f>
        <v>0</v>
      </c>
      <c r="U69" s="34">
        <f>U90*'Fixed data'!X$5/1000000</f>
        <v>0</v>
      </c>
      <c r="V69" s="34">
        <f>V90*'Fixed data'!Y$5/1000000</f>
        <v>0</v>
      </c>
      <c r="W69" s="34">
        <f>W90*'Fixed data'!Z$5/1000000</f>
        <v>0</v>
      </c>
      <c r="X69" s="34">
        <f>X90*'Fixed data'!AA$5/1000000</f>
        <v>0</v>
      </c>
      <c r="Y69" s="34">
        <f>Y90*'Fixed data'!AB$5/1000000</f>
        <v>0</v>
      </c>
      <c r="Z69" s="34">
        <f>Z90*'Fixed data'!AC$5/1000000</f>
        <v>0</v>
      </c>
      <c r="AA69" s="34">
        <f>AA90*'Fixed data'!AD$5/1000000</f>
        <v>0</v>
      </c>
      <c r="AB69" s="34">
        <f>AB90*'Fixed data'!AE$5/1000000</f>
        <v>0</v>
      </c>
      <c r="AC69" s="34">
        <f>AC90*'Fixed data'!AF$5/1000000</f>
        <v>0</v>
      </c>
      <c r="AD69" s="34">
        <f>AD90*'Fixed data'!AG$5/1000000</f>
        <v>0</v>
      </c>
      <c r="AE69" s="34">
        <f>AE90*'Fixed data'!AH$5/1000000</f>
        <v>0</v>
      </c>
      <c r="AF69" s="34">
        <f>AF90*'Fixed data'!AI$5/1000000</f>
        <v>0</v>
      </c>
      <c r="AG69" s="34">
        <f>AG90*'Fixed data'!AJ$5/1000000</f>
        <v>0</v>
      </c>
      <c r="AH69" s="34">
        <f>AH90*'Fixed data'!AK$5/1000000</f>
        <v>0</v>
      </c>
      <c r="AI69" s="34">
        <f>AI90*'Fixed data'!AL$5/1000000</f>
        <v>0</v>
      </c>
      <c r="AJ69" s="34">
        <f>AJ90*'Fixed data'!AM$5/1000000</f>
        <v>0</v>
      </c>
      <c r="AK69" s="34">
        <f>AK90*'Fixed data'!AN$5/1000000</f>
        <v>0</v>
      </c>
      <c r="AL69" s="34">
        <f>AL90*'Fixed data'!AO$5/1000000</f>
        <v>0</v>
      </c>
      <c r="AM69" s="34">
        <f>AM90*'Fixed data'!AP$5/1000000</f>
        <v>0</v>
      </c>
      <c r="AN69" s="34">
        <f>AN90*'Fixed data'!AQ$5/1000000</f>
        <v>0</v>
      </c>
      <c r="AO69" s="34">
        <f>AO90*'Fixed data'!AR$5/1000000</f>
        <v>0</v>
      </c>
      <c r="AP69" s="34">
        <f>AP90*'Fixed data'!AS$5/1000000</f>
        <v>0</v>
      </c>
      <c r="AQ69" s="34">
        <f>AQ90*'Fixed data'!AT$5/1000000</f>
        <v>0</v>
      </c>
      <c r="AR69" s="34">
        <f>AR90*'Fixed data'!AU$5/1000000</f>
        <v>0</v>
      </c>
      <c r="AS69" s="34">
        <f>AS90*'Fixed data'!AV$5/1000000</f>
        <v>0</v>
      </c>
      <c r="AT69" s="34">
        <f>AT90*'Fixed data'!AW$5/1000000</f>
        <v>0</v>
      </c>
      <c r="AU69" s="34">
        <f>AU90*'Fixed data'!AX$5/1000000</f>
        <v>0</v>
      </c>
      <c r="AV69" s="34">
        <f>AV90*'Fixed data'!AY$5/1000000</f>
        <v>0</v>
      </c>
      <c r="AW69" s="34">
        <f>AW90*'Fixed data'!AZ$5/1000000</f>
        <v>0</v>
      </c>
      <c r="AX69" s="34">
        <f>AX90*'Fixed data'!BA$5/1000000</f>
        <v>0</v>
      </c>
      <c r="AY69" s="34">
        <f>AY90*'Fixed data'!BB$5/1000000</f>
        <v>0</v>
      </c>
      <c r="AZ69" s="34">
        <f>AZ90*'Fixed data'!BC$5/1000000</f>
        <v>0</v>
      </c>
      <c r="BA69" s="34">
        <f>BA90*'Fixed data'!BD$5/1000000</f>
        <v>0</v>
      </c>
      <c r="BB69" s="34">
        <f>BB90*'Fixed data'!BE$5/1000000</f>
        <v>0</v>
      </c>
      <c r="BC69" s="34">
        <f>BC90*'Fixed data'!BF$5/1000000</f>
        <v>0</v>
      </c>
      <c r="BD69" s="34">
        <f>BD90*'Fixed data'!BG$5/1000000</f>
        <v>0</v>
      </c>
    </row>
    <row r="70" spans="1:56" ht="15" customHeight="1">
      <c r="A70" s="202"/>
      <c r="B70" s="9" t="s">
        <v>68</v>
      </c>
      <c r="C70" s="9"/>
      <c r="D70" s="4" t="s">
        <v>39</v>
      </c>
      <c r="E70" s="34">
        <f>E91*'Fixed data'!$G$9</f>
        <v>0</v>
      </c>
      <c r="F70" s="34">
        <f>F91*'Fixed data'!$G$9</f>
        <v>0</v>
      </c>
      <c r="G70" s="34">
        <f>G91*'Fixed data'!$G$9</f>
        <v>0</v>
      </c>
      <c r="H70" s="34">
        <f>H91*'Fixed data'!$G$9</f>
        <v>0</v>
      </c>
      <c r="I70" s="34">
        <f>I91*'Fixed data'!$G$9</f>
        <v>0</v>
      </c>
      <c r="J70" s="34">
        <f>J91*'Fixed data'!$G$9</f>
        <v>0</v>
      </c>
      <c r="K70" s="34">
        <f>K91*'Fixed data'!$G$9</f>
        <v>0</v>
      </c>
      <c r="L70" s="34">
        <f>L91*'Fixed data'!$G$9</f>
        <v>0</v>
      </c>
      <c r="M70" s="34">
        <f>M91*'Fixed data'!$G$9</f>
        <v>0</v>
      </c>
      <c r="N70" s="34">
        <f>N91*'Fixed data'!$G$9</f>
        <v>0</v>
      </c>
      <c r="O70" s="34">
        <f>O91*'Fixed data'!$G$9</f>
        <v>0</v>
      </c>
      <c r="P70" s="34">
        <f>P91*'Fixed data'!$G$9</f>
        <v>0</v>
      </c>
      <c r="Q70" s="34">
        <f>Q91*'Fixed data'!$G$9</f>
        <v>0</v>
      </c>
      <c r="R70" s="34">
        <f>R91*'Fixed data'!$G$9</f>
        <v>0</v>
      </c>
      <c r="S70" s="34">
        <f>S91*'Fixed data'!$G$9</f>
        <v>0</v>
      </c>
      <c r="T70" s="34">
        <f>T91*'Fixed data'!$G$9</f>
        <v>0</v>
      </c>
      <c r="U70" s="34">
        <f>U91*'Fixed data'!$G$9</f>
        <v>0</v>
      </c>
      <c r="V70" s="34">
        <f>V91*'Fixed data'!$G$9</f>
        <v>0</v>
      </c>
      <c r="W70" s="34">
        <f>W91*'Fixed data'!$G$9</f>
        <v>0</v>
      </c>
      <c r="X70" s="34">
        <f>X91*'Fixed data'!$G$9</f>
        <v>0</v>
      </c>
      <c r="Y70" s="34">
        <f>Y91*'Fixed data'!$G$9</f>
        <v>0</v>
      </c>
      <c r="Z70" s="34">
        <f>Z91*'Fixed data'!$G$9</f>
        <v>0</v>
      </c>
      <c r="AA70" s="34">
        <f>AA91*'Fixed data'!$G$9</f>
        <v>0</v>
      </c>
      <c r="AB70" s="34">
        <f>AB91*'Fixed data'!$G$9</f>
        <v>0</v>
      </c>
      <c r="AC70" s="34">
        <f>AC91*'Fixed data'!$G$9</f>
        <v>0</v>
      </c>
      <c r="AD70" s="34">
        <f>AD91*'Fixed data'!$G$9</f>
        <v>0</v>
      </c>
      <c r="AE70" s="34">
        <f>AE91*'Fixed data'!$G$9</f>
        <v>0</v>
      </c>
      <c r="AF70" s="34">
        <f>AF91*'Fixed data'!$G$9</f>
        <v>0</v>
      </c>
      <c r="AG70" s="34">
        <f>AG91*'Fixed data'!$G$9</f>
        <v>0</v>
      </c>
      <c r="AH70" s="34">
        <f>AH91*'Fixed data'!$G$9</f>
        <v>0</v>
      </c>
      <c r="AI70" s="34">
        <f>AI91*'Fixed data'!$G$9</f>
        <v>0</v>
      </c>
      <c r="AJ70" s="34">
        <f>AJ91*'Fixed data'!$G$9</f>
        <v>0</v>
      </c>
      <c r="AK70" s="34">
        <f>AK91*'Fixed data'!$G$9</f>
        <v>0</v>
      </c>
      <c r="AL70" s="34">
        <f>AL91*'Fixed data'!$G$9</f>
        <v>0</v>
      </c>
      <c r="AM70" s="34">
        <f>AM91*'Fixed data'!$G$9</f>
        <v>0</v>
      </c>
      <c r="AN70" s="34">
        <f>AN91*'Fixed data'!$G$9</f>
        <v>0</v>
      </c>
      <c r="AO70" s="34">
        <f>AO91*'Fixed data'!$G$9</f>
        <v>0</v>
      </c>
      <c r="AP70" s="34">
        <f>AP91*'Fixed data'!$G$9</f>
        <v>0</v>
      </c>
      <c r="AQ70" s="34">
        <f>AQ91*'Fixed data'!$G$9</f>
        <v>0</v>
      </c>
      <c r="AR70" s="34">
        <f>AR91*'Fixed data'!$G$9</f>
        <v>0</v>
      </c>
      <c r="AS70" s="34">
        <f>AS91*'Fixed data'!$G$9</f>
        <v>0</v>
      </c>
      <c r="AT70" s="34">
        <f>AT91*'Fixed data'!$G$9</f>
        <v>0</v>
      </c>
      <c r="AU70" s="34">
        <f>AU91*'Fixed data'!$G$9</f>
        <v>0</v>
      </c>
      <c r="AV70" s="34">
        <f>AV91*'Fixed data'!$G$9</f>
        <v>0</v>
      </c>
      <c r="AW70" s="34">
        <f>AW91*'Fixed data'!$G$9</f>
        <v>0</v>
      </c>
      <c r="AX70" s="34">
        <f>AX91*'Fixed data'!$G$9</f>
        <v>0</v>
      </c>
      <c r="AY70" s="34">
        <f>AY91*'Fixed data'!$G$9</f>
        <v>0</v>
      </c>
      <c r="AZ70" s="34">
        <f>AZ91*'Fixed data'!$G$9</f>
        <v>0</v>
      </c>
      <c r="BA70" s="34">
        <f>BA91*'Fixed data'!$G$9</f>
        <v>0</v>
      </c>
      <c r="BB70" s="34">
        <f>BB91*'Fixed data'!$G$9</f>
        <v>0</v>
      </c>
      <c r="BC70" s="34">
        <f>BC91*'Fixed data'!$G$9</f>
        <v>0</v>
      </c>
      <c r="BD70" s="34">
        <f>BD91*'Fixed data'!$G$9</f>
        <v>0</v>
      </c>
    </row>
    <row r="71" spans="1:56" ht="15" customHeight="1">
      <c r="A71" s="202"/>
      <c r="B71" s="9" t="s">
        <v>69</v>
      </c>
      <c r="C71" s="9"/>
      <c r="D71" s="4" t="s">
        <v>39</v>
      </c>
      <c r="E71" s="34">
        <f>E92*'Fixed data'!$G$10</f>
        <v>0</v>
      </c>
      <c r="F71" s="34">
        <f>F92*'Fixed data'!$G$10</f>
        <v>0</v>
      </c>
      <c r="G71" s="34">
        <f>G92*'Fixed data'!$G$10</f>
        <v>0</v>
      </c>
      <c r="H71" s="34">
        <f>H92*'Fixed data'!$G$10</f>
        <v>0</v>
      </c>
      <c r="I71" s="34">
        <f>I92*'Fixed data'!$G$10</f>
        <v>0</v>
      </c>
      <c r="J71" s="34">
        <f>J92*'Fixed data'!$G$10</f>
        <v>0</v>
      </c>
      <c r="K71" s="34">
        <f>K92*'Fixed data'!$G$10</f>
        <v>0</v>
      </c>
      <c r="L71" s="34">
        <f>L92*'Fixed data'!$G$10</f>
        <v>0</v>
      </c>
      <c r="M71" s="34">
        <f>M92*'Fixed data'!$G$10</f>
        <v>0</v>
      </c>
      <c r="N71" s="34">
        <f>N92*'Fixed data'!$G$10</f>
        <v>0</v>
      </c>
      <c r="O71" s="34">
        <f>O92*'Fixed data'!$G$10</f>
        <v>0</v>
      </c>
      <c r="P71" s="34">
        <f>P92*'Fixed data'!$G$10</f>
        <v>0</v>
      </c>
      <c r="Q71" s="34">
        <f>Q92*'Fixed data'!$G$10</f>
        <v>0</v>
      </c>
      <c r="R71" s="34">
        <f>R92*'Fixed data'!$G$10</f>
        <v>0</v>
      </c>
      <c r="S71" s="34">
        <f>S92*'Fixed data'!$G$10</f>
        <v>0</v>
      </c>
      <c r="T71" s="34">
        <f>T92*'Fixed data'!$G$10</f>
        <v>0</v>
      </c>
      <c r="U71" s="34">
        <f>U92*'Fixed data'!$G$10</f>
        <v>0</v>
      </c>
      <c r="V71" s="34">
        <f>V92*'Fixed data'!$G$10</f>
        <v>0</v>
      </c>
      <c r="W71" s="34">
        <f>W92*'Fixed data'!$G$10</f>
        <v>0</v>
      </c>
      <c r="X71" s="34">
        <f>X92*'Fixed data'!$G$10</f>
        <v>0</v>
      </c>
      <c r="Y71" s="34">
        <f>Y92*'Fixed data'!$G$10</f>
        <v>0</v>
      </c>
      <c r="Z71" s="34">
        <f>Z92*'Fixed data'!$G$10</f>
        <v>0</v>
      </c>
      <c r="AA71" s="34">
        <f>AA92*'Fixed data'!$G$10</f>
        <v>0</v>
      </c>
      <c r="AB71" s="34">
        <f>AB92*'Fixed data'!$G$10</f>
        <v>0</v>
      </c>
      <c r="AC71" s="34">
        <f>AC92*'Fixed data'!$G$10</f>
        <v>0</v>
      </c>
      <c r="AD71" s="34">
        <f>AD92*'Fixed data'!$G$10</f>
        <v>0</v>
      </c>
      <c r="AE71" s="34">
        <f>AE92*'Fixed data'!$G$10</f>
        <v>0</v>
      </c>
      <c r="AF71" s="34">
        <f>AF92*'Fixed data'!$G$10</f>
        <v>0</v>
      </c>
      <c r="AG71" s="34">
        <f>AG92*'Fixed data'!$G$10</f>
        <v>0</v>
      </c>
      <c r="AH71" s="34">
        <f>AH92*'Fixed data'!$G$10</f>
        <v>0</v>
      </c>
      <c r="AI71" s="34">
        <f>AI92*'Fixed data'!$G$10</f>
        <v>0</v>
      </c>
      <c r="AJ71" s="34">
        <f>AJ92*'Fixed data'!$G$10</f>
        <v>0</v>
      </c>
      <c r="AK71" s="34">
        <f>AK92*'Fixed data'!$G$10</f>
        <v>0</v>
      </c>
      <c r="AL71" s="34">
        <f>AL92*'Fixed data'!$G$10</f>
        <v>0</v>
      </c>
      <c r="AM71" s="34">
        <f>AM92*'Fixed data'!$G$10</f>
        <v>0</v>
      </c>
      <c r="AN71" s="34">
        <f>AN92*'Fixed data'!$G$10</f>
        <v>0</v>
      </c>
      <c r="AO71" s="34">
        <f>AO92*'Fixed data'!$G$10</f>
        <v>0</v>
      </c>
      <c r="AP71" s="34">
        <f>AP92*'Fixed data'!$G$10</f>
        <v>0</v>
      </c>
      <c r="AQ71" s="34">
        <f>AQ92*'Fixed data'!$G$10</f>
        <v>0</v>
      </c>
      <c r="AR71" s="34">
        <f>AR92*'Fixed data'!$G$10</f>
        <v>0</v>
      </c>
      <c r="AS71" s="34">
        <f>AS92*'Fixed data'!$G$10</f>
        <v>0</v>
      </c>
      <c r="AT71" s="34">
        <f>AT92*'Fixed data'!$G$10</f>
        <v>0</v>
      </c>
      <c r="AU71" s="34">
        <f>AU92*'Fixed data'!$G$10</f>
        <v>0</v>
      </c>
      <c r="AV71" s="34">
        <f>AV92*'Fixed data'!$G$10</f>
        <v>0</v>
      </c>
      <c r="AW71" s="34">
        <f>AW92*'Fixed data'!$G$10</f>
        <v>0</v>
      </c>
      <c r="AX71" s="34">
        <f>AX92*'Fixed data'!$G$10</f>
        <v>0</v>
      </c>
      <c r="AY71" s="34">
        <f>AY92*'Fixed data'!$G$10</f>
        <v>0</v>
      </c>
      <c r="AZ71" s="34">
        <f>AZ92*'Fixed data'!$G$10</f>
        <v>0</v>
      </c>
      <c r="BA71" s="34">
        <f>BA92*'Fixed data'!$G$10</f>
        <v>0</v>
      </c>
      <c r="BB71" s="34">
        <f>BB92*'Fixed data'!$G$10</f>
        <v>0</v>
      </c>
      <c r="BC71" s="34">
        <f>BC92*'Fixed data'!$G$10</f>
        <v>0</v>
      </c>
      <c r="BD71" s="34">
        <f>BD92*'Fixed data'!$G$10</f>
        <v>0</v>
      </c>
    </row>
    <row r="72" spans="1:56" ht="15" customHeight="1">
      <c r="A72" s="202"/>
      <c r="B72" s="4" t="s">
        <v>82</v>
      </c>
      <c r="D72" s="9" t="s">
        <v>39</v>
      </c>
      <c r="E72" s="34">
        <f>'Fixed data'!$G$11*E93/1000000</f>
        <v>0</v>
      </c>
      <c r="F72" s="34">
        <f>'Fixed data'!$G$11*F93/1000000</f>
        <v>0</v>
      </c>
      <c r="G72" s="34">
        <f>'Fixed data'!$G$11*G93/1000000</f>
        <v>0</v>
      </c>
      <c r="H72" s="34">
        <f>'Fixed data'!$G$11*H93/1000000</f>
        <v>0</v>
      </c>
      <c r="I72" s="34">
        <f>'Fixed data'!$G$11*I93/1000000</f>
        <v>0</v>
      </c>
      <c r="J72" s="34">
        <f>'Fixed data'!$G$11*J93/1000000</f>
        <v>0</v>
      </c>
      <c r="K72" s="34">
        <f>'Fixed data'!$G$11*K93/1000000</f>
        <v>0</v>
      </c>
      <c r="L72" s="34">
        <f>'Fixed data'!$G$11*L93/1000000</f>
        <v>0</v>
      </c>
      <c r="M72" s="34">
        <f>'Fixed data'!$G$11*M93/1000000</f>
        <v>0</v>
      </c>
      <c r="N72" s="34">
        <f>'Fixed data'!$G$11*N93/1000000</f>
        <v>0</v>
      </c>
      <c r="O72" s="34">
        <f>'Fixed data'!$G$11*O93/1000000</f>
        <v>0</v>
      </c>
      <c r="P72" s="34">
        <f>'Fixed data'!$G$11*P93/1000000</f>
        <v>0</v>
      </c>
      <c r="Q72" s="34">
        <f>'Fixed data'!$G$11*Q93/1000000</f>
        <v>0</v>
      </c>
      <c r="R72" s="34">
        <f>'Fixed data'!$G$11*R93/1000000</f>
        <v>0</v>
      </c>
      <c r="S72" s="34">
        <f>'Fixed data'!$G$11*S93/1000000</f>
        <v>0</v>
      </c>
      <c r="T72" s="34">
        <f>'Fixed data'!$G$11*T93/1000000</f>
        <v>0</v>
      </c>
      <c r="U72" s="34">
        <f>'Fixed data'!$G$11*U93/1000000</f>
        <v>0</v>
      </c>
      <c r="V72" s="34">
        <f>'Fixed data'!$G$11*V93/1000000</f>
        <v>0</v>
      </c>
      <c r="W72" s="34">
        <f>'Fixed data'!$G$11*W93/1000000</f>
        <v>0</v>
      </c>
      <c r="X72" s="34">
        <f>'Fixed data'!$G$11*X93/1000000</f>
        <v>0</v>
      </c>
      <c r="Y72" s="34">
        <f>'Fixed data'!$G$11*Y93/1000000</f>
        <v>0</v>
      </c>
      <c r="Z72" s="34">
        <f>'Fixed data'!$G$11*Z93/1000000</f>
        <v>0</v>
      </c>
      <c r="AA72" s="34">
        <f>'Fixed data'!$G$11*AA93/1000000</f>
        <v>0</v>
      </c>
      <c r="AB72" s="34">
        <f>'Fixed data'!$G$11*AB93/1000000</f>
        <v>0</v>
      </c>
      <c r="AC72" s="34">
        <f>'Fixed data'!$G$11*AC93/1000000</f>
        <v>0</v>
      </c>
      <c r="AD72" s="34">
        <f>'Fixed data'!$G$11*AD93/1000000</f>
        <v>0</v>
      </c>
      <c r="AE72" s="34">
        <f>'Fixed data'!$G$11*AE93/1000000</f>
        <v>0</v>
      </c>
      <c r="AF72" s="34">
        <f>'Fixed data'!$G$11*AF93/1000000</f>
        <v>0</v>
      </c>
      <c r="AG72" s="34">
        <f>'Fixed data'!$G$11*AG93/1000000</f>
        <v>0</v>
      </c>
      <c r="AH72" s="34">
        <f>'Fixed data'!$G$11*AH93/1000000</f>
        <v>0</v>
      </c>
      <c r="AI72" s="34">
        <f>'Fixed data'!$G$11*AI93/1000000</f>
        <v>0</v>
      </c>
      <c r="AJ72" s="34">
        <f>'Fixed data'!$G$11*AJ93/1000000</f>
        <v>0</v>
      </c>
      <c r="AK72" s="34">
        <f>'Fixed data'!$G$11*AK93/1000000</f>
        <v>0</v>
      </c>
      <c r="AL72" s="34">
        <f>'Fixed data'!$G$11*AL93/1000000</f>
        <v>0</v>
      </c>
      <c r="AM72" s="34">
        <f>'Fixed data'!$G$11*AM93/1000000</f>
        <v>0</v>
      </c>
      <c r="AN72" s="34">
        <f>'Fixed data'!$G$11*AN93/1000000</f>
        <v>0</v>
      </c>
      <c r="AO72" s="34">
        <f>'Fixed data'!$G$11*AO93/1000000</f>
        <v>0</v>
      </c>
      <c r="AP72" s="34">
        <f>'Fixed data'!$G$11*AP93/1000000</f>
        <v>0</v>
      </c>
      <c r="AQ72" s="34">
        <f>'Fixed data'!$G$11*AQ93/1000000</f>
        <v>0</v>
      </c>
      <c r="AR72" s="34">
        <f>'Fixed data'!$G$11*AR93/1000000</f>
        <v>0</v>
      </c>
      <c r="AS72" s="34">
        <f>'Fixed data'!$G$11*AS93/1000000</f>
        <v>0</v>
      </c>
      <c r="AT72" s="34">
        <f>'Fixed data'!$G$11*AT93/1000000</f>
        <v>0</v>
      </c>
      <c r="AU72" s="34">
        <f>'Fixed data'!$G$11*AU93/1000000</f>
        <v>0</v>
      </c>
      <c r="AV72" s="34">
        <f>'Fixed data'!$G$11*AV93/1000000</f>
        <v>0</v>
      </c>
      <c r="AW72" s="34">
        <f>'Fixed data'!$G$11*AW93/1000000</f>
        <v>0</v>
      </c>
      <c r="AX72" s="34">
        <f>'Fixed data'!$G$11*AX93/1000000</f>
        <v>0</v>
      </c>
      <c r="AY72" s="34">
        <f>'Fixed data'!$G$11*AY93/1000000</f>
        <v>0</v>
      </c>
      <c r="AZ72" s="34">
        <f>'Fixed data'!$G$11*AZ93/1000000</f>
        <v>0</v>
      </c>
      <c r="BA72" s="34">
        <f>'Fixed data'!$G$11*BA93/1000000</f>
        <v>0</v>
      </c>
      <c r="BB72" s="34">
        <f>'Fixed data'!$G$11*BB93/1000000</f>
        <v>0</v>
      </c>
      <c r="BC72" s="34">
        <f>'Fixed data'!$G$11*BC93/1000000</f>
        <v>0</v>
      </c>
      <c r="BD72" s="34">
        <f>'Fixed data'!$G$11*BD93/1000000</f>
        <v>0</v>
      </c>
    </row>
    <row r="73" spans="1:56" ht="15" customHeight="1">
      <c r="A73" s="202"/>
      <c r="B73" s="9" t="s">
        <v>36</v>
      </c>
      <c r="C73" s="9"/>
      <c r="D73" s="9" t="s">
        <v>39</v>
      </c>
      <c r="E73" s="43"/>
      <c r="F73" s="43"/>
      <c r="G73" s="43"/>
      <c r="H73" s="43"/>
      <c r="I73" s="43"/>
      <c r="J73" s="43"/>
      <c r="K73" s="43"/>
      <c r="L73" s="43"/>
      <c r="M73" s="43"/>
      <c r="N73" s="43"/>
      <c r="O73" s="43"/>
      <c r="P73" s="43"/>
      <c r="Q73" s="43"/>
      <c r="R73" s="43"/>
      <c r="S73" s="43"/>
      <c r="T73" s="43"/>
      <c r="U73" s="43"/>
      <c r="V73" s="43"/>
      <c r="W73" s="43"/>
      <c r="X73" s="43"/>
      <c r="Y73" s="43"/>
      <c r="Z73" s="43"/>
      <c r="AA73" s="43"/>
      <c r="AB73" s="43"/>
      <c r="AC73" s="43"/>
      <c r="AD73" s="43"/>
      <c r="AE73" s="43"/>
      <c r="AF73" s="43"/>
      <c r="AG73" s="43"/>
      <c r="AH73" s="43"/>
      <c r="AI73" s="43"/>
      <c r="AJ73" s="43"/>
      <c r="AK73" s="43"/>
      <c r="AL73" s="43"/>
      <c r="AM73" s="43"/>
      <c r="AN73" s="43"/>
      <c r="AO73" s="43"/>
      <c r="AP73" s="43"/>
      <c r="AQ73" s="43"/>
      <c r="AR73" s="43"/>
      <c r="AS73" s="43"/>
      <c r="AT73" s="43"/>
      <c r="AU73" s="43"/>
      <c r="AV73" s="43"/>
      <c r="AW73" s="43"/>
      <c r="AX73" s="43"/>
      <c r="AY73" s="43"/>
      <c r="AZ73" s="43"/>
      <c r="BA73" s="43"/>
      <c r="BB73" s="43"/>
      <c r="BC73" s="43"/>
      <c r="BD73" s="43"/>
    </row>
    <row r="74" spans="1:56" ht="15" customHeight="1">
      <c r="A74" s="202"/>
      <c r="B74" s="9" t="s">
        <v>37</v>
      </c>
      <c r="C74" s="9"/>
      <c r="D74" s="9" t="s">
        <v>39</v>
      </c>
      <c r="E74" s="43"/>
      <c r="F74" s="43"/>
      <c r="G74" s="43"/>
      <c r="H74" s="43"/>
      <c r="I74" s="43"/>
      <c r="J74" s="43"/>
      <c r="K74" s="43"/>
      <c r="L74" s="43"/>
      <c r="M74" s="43"/>
      <c r="N74" s="43"/>
      <c r="O74" s="43"/>
      <c r="P74" s="43"/>
      <c r="Q74" s="43"/>
      <c r="R74" s="43"/>
      <c r="S74" s="43"/>
      <c r="T74" s="43"/>
      <c r="U74" s="43"/>
      <c r="V74" s="43"/>
      <c r="W74" s="43"/>
      <c r="X74" s="43"/>
      <c r="Y74" s="43"/>
      <c r="Z74" s="43"/>
      <c r="AA74" s="43"/>
      <c r="AB74" s="43"/>
      <c r="AC74" s="43"/>
      <c r="AD74" s="43"/>
      <c r="AE74" s="43"/>
      <c r="AF74" s="43"/>
      <c r="AG74" s="43"/>
      <c r="AH74" s="43"/>
      <c r="AI74" s="43"/>
      <c r="AJ74" s="43"/>
      <c r="AK74" s="43"/>
      <c r="AL74" s="43"/>
      <c r="AM74" s="43"/>
      <c r="AN74" s="43"/>
      <c r="AO74" s="43"/>
      <c r="AP74" s="43"/>
      <c r="AQ74" s="43"/>
      <c r="AR74" s="43"/>
      <c r="AS74" s="43"/>
      <c r="AT74" s="43"/>
      <c r="AU74" s="43"/>
      <c r="AV74" s="43"/>
      <c r="AW74" s="43"/>
      <c r="AX74" s="43"/>
      <c r="AY74" s="43"/>
      <c r="AZ74" s="43"/>
      <c r="BA74" s="43"/>
      <c r="BB74" s="43"/>
      <c r="BC74" s="43"/>
      <c r="BD74" s="43"/>
    </row>
    <row r="75" spans="1:56" ht="15" customHeight="1">
      <c r="A75" s="202"/>
      <c r="B75" s="9" t="s">
        <v>209</v>
      </c>
      <c r="C75" s="9"/>
      <c r="D75" s="9" t="s">
        <v>39</v>
      </c>
      <c r="E75" s="43"/>
      <c r="F75" s="43"/>
      <c r="G75" s="43"/>
      <c r="H75" s="43"/>
      <c r="I75" s="43"/>
      <c r="J75" s="43"/>
      <c r="K75" s="43"/>
      <c r="L75" s="43"/>
      <c r="M75" s="43"/>
      <c r="N75" s="43"/>
      <c r="O75" s="43"/>
      <c r="P75" s="43"/>
      <c r="Q75" s="43"/>
      <c r="R75" s="43"/>
      <c r="S75" s="43"/>
      <c r="T75" s="43"/>
      <c r="U75" s="43"/>
      <c r="V75" s="43"/>
      <c r="W75" s="43"/>
      <c r="X75" s="43"/>
      <c r="Y75" s="43"/>
      <c r="Z75" s="43"/>
      <c r="AA75" s="43"/>
      <c r="AB75" s="43"/>
      <c r="AC75" s="43"/>
      <c r="AD75" s="43"/>
      <c r="AE75" s="43"/>
      <c r="AF75" s="43"/>
      <c r="AG75" s="43"/>
      <c r="AH75" s="43"/>
      <c r="AI75" s="43"/>
      <c r="AJ75" s="43"/>
      <c r="AK75" s="43"/>
      <c r="AL75" s="43"/>
      <c r="AM75" s="43"/>
      <c r="AN75" s="43"/>
      <c r="AO75" s="43"/>
      <c r="AP75" s="43"/>
      <c r="AQ75" s="43"/>
      <c r="AR75" s="43"/>
      <c r="AS75" s="43"/>
      <c r="AT75" s="43"/>
      <c r="AU75" s="43"/>
      <c r="AV75" s="43"/>
      <c r="AW75" s="43"/>
      <c r="AX75" s="43"/>
      <c r="AY75" s="43"/>
      <c r="AZ75" s="43"/>
      <c r="BA75" s="43"/>
      <c r="BB75" s="43"/>
      <c r="BC75" s="43"/>
      <c r="BD75" s="43"/>
    </row>
    <row r="76" spans="1:56" ht="15.75" customHeight="1" thickBot="1">
      <c r="A76" s="203"/>
      <c r="B76" s="13" t="s">
        <v>99</v>
      </c>
      <c r="C76" s="13"/>
      <c r="D76" s="13" t="s">
        <v>39</v>
      </c>
      <c r="E76" s="52">
        <f>SUM(E65:E75)</f>
        <v>0</v>
      </c>
      <c r="F76" s="52">
        <f t="shared" ref="F76:BD76" si="9">SUM(F65:F75)</f>
        <v>9.6922617647015701E-3</v>
      </c>
      <c r="G76" s="52">
        <f t="shared" si="9"/>
        <v>2.7524147335564415E-2</v>
      </c>
      <c r="H76" s="52">
        <f t="shared" si="9"/>
        <v>0.10466947795212471</v>
      </c>
      <c r="I76" s="52">
        <f t="shared" si="9"/>
        <v>0.1049174725995235</v>
      </c>
      <c r="J76" s="52">
        <f t="shared" si="9"/>
        <v>0.11088121269797092</v>
      </c>
      <c r="K76" s="52">
        <f t="shared" si="9"/>
        <v>0.11642520243033483</v>
      </c>
      <c r="L76" s="52">
        <f t="shared" si="9"/>
        <v>0.1215494417966152</v>
      </c>
      <c r="M76" s="52">
        <f t="shared" si="9"/>
        <v>0.12625393079681202</v>
      </c>
      <c r="N76" s="52">
        <f t="shared" si="9"/>
        <v>0.13053866943092535</v>
      </c>
      <c r="O76" s="52">
        <f t="shared" si="9"/>
        <v>0.13440365769895513</v>
      </c>
      <c r="P76" s="52">
        <f t="shared" si="9"/>
        <v>0.13784889560090136</v>
      </c>
      <c r="Q76" s="52">
        <f t="shared" si="9"/>
        <v>0.14087438313676406</v>
      </c>
      <c r="R76" s="52">
        <f t="shared" si="9"/>
        <v>0.14348012030654325</v>
      </c>
      <c r="S76" s="52">
        <f t="shared" si="9"/>
        <v>0.14566610711023889</v>
      </c>
      <c r="T76" s="52">
        <f t="shared" si="9"/>
        <v>0.14659477509968344</v>
      </c>
      <c r="U76" s="52">
        <f t="shared" si="9"/>
        <v>0.14815332775419304</v>
      </c>
      <c r="V76" s="52">
        <f t="shared" si="9"/>
        <v>0.14927398881964382</v>
      </c>
      <c r="W76" s="52">
        <f t="shared" si="9"/>
        <v>0.1499567582960358</v>
      </c>
      <c r="X76" s="52">
        <f t="shared" si="9"/>
        <v>0.15020163618336896</v>
      </c>
      <c r="Y76" s="52">
        <f t="shared" si="9"/>
        <v>0.15000862248164326</v>
      </c>
      <c r="Z76" s="52">
        <f t="shared" si="9"/>
        <v>0.1489495258616767</v>
      </c>
      <c r="AA76" s="52">
        <f t="shared" si="9"/>
        <v>0.14791200695248041</v>
      </c>
      <c r="AB76" s="52">
        <f t="shared" si="9"/>
        <v>0.14643659645422533</v>
      </c>
      <c r="AC76" s="52">
        <f t="shared" si="9"/>
        <v>0.14452329436691139</v>
      </c>
      <c r="AD76" s="52">
        <f t="shared" si="9"/>
        <v>0.14217210069053865</v>
      </c>
      <c r="AE76" s="52">
        <f t="shared" si="9"/>
        <v>0.13938301542510706</v>
      </c>
      <c r="AF76" s="52">
        <f t="shared" si="9"/>
        <v>0.13615603857061664</v>
      </c>
      <c r="AG76" s="52">
        <f t="shared" si="9"/>
        <v>0.1324911701270674</v>
      </c>
      <c r="AH76" s="52">
        <f t="shared" si="9"/>
        <v>0.12838841009445934</v>
      </c>
      <c r="AI76" s="52">
        <f t="shared" si="9"/>
        <v>0.12370106887943394</v>
      </c>
      <c r="AJ76" s="52">
        <f t="shared" si="9"/>
        <v>0.1187538036393553</v>
      </c>
      <c r="AK76" s="52">
        <f t="shared" si="9"/>
        <v>0.11336864681021783</v>
      </c>
      <c r="AL76" s="52">
        <f t="shared" si="9"/>
        <v>0.10754559839202152</v>
      </c>
      <c r="AM76" s="52">
        <f t="shared" si="9"/>
        <v>0.10128465838476627</v>
      </c>
      <c r="AN76" s="52">
        <f t="shared" si="9"/>
        <v>0.10145728007092851</v>
      </c>
      <c r="AO76" s="52">
        <f t="shared" si="9"/>
        <v>0.10160832404632048</v>
      </c>
      <c r="AP76" s="52">
        <f t="shared" si="9"/>
        <v>0.10175936802171243</v>
      </c>
      <c r="AQ76" s="52">
        <f t="shared" si="9"/>
        <v>0.10191041199710439</v>
      </c>
      <c r="AR76" s="52">
        <f t="shared" si="9"/>
        <v>0.10206145597249634</v>
      </c>
      <c r="AS76" s="52">
        <f t="shared" si="9"/>
        <v>0.10223407765865858</v>
      </c>
      <c r="AT76" s="52">
        <f t="shared" si="9"/>
        <v>0.10236354392328026</v>
      </c>
      <c r="AU76" s="52">
        <f t="shared" si="9"/>
        <v>0.10251458789867222</v>
      </c>
      <c r="AV76" s="52">
        <f t="shared" si="9"/>
        <v>0.10266563187406418</v>
      </c>
      <c r="AW76" s="52">
        <f t="shared" si="9"/>
        <v>0.10279509813868586</v>
      </c>
      <c r="AX76" s="52">
        <f t="shared" si="9"/>
        <v>0</v>
      </c>
      <c r="AY76" s="52">
        <f t="shared" si="9"/>
        <v>0</v>
      </c>
      <c r="AZ76" s="52">
        <f t="shared" si="9"/>
        <v>0</v>
      </c>
      <c r="BA76" s="52">
        <f t="shared" si="9"/>
        <v>0</v>
      </c>
      <c r="BB76" s="52">
        <f t="shared" si="9"/>
        <v>0</v>
      </c>
      <c r="BC76" s="52">
        <f t="shared" si="9"/>
        <v>0</v>
      </c>
      <c r="BD76" s="52">
        <f t="shared" si="9"/>
        <v>0</v>
      </c>
    </row>
    <row r="77" spans="1:56">
      <c r="A77" s="74"/>
      <c r="B77" s="14" t="s">
        <v>16</v>
      </c>
      <c r="C77" s="14"/>
      <c r="D77" s="14" t="s">
        <v>39</v>
      </c>
      <c r="E77" s="53">
        <f>IF('Fixed data'!$G$19=FALSE,E64+E76,E64)</f>
        <v>-2.4228164639999997E-2</v>
      </c>
      <c r="F77" s="53">
        <f>IF('Fixed data'!$G$19=FALSE,F64+F76,F64)</f>
        <v>-4.2870632363298439E-2</v>
      </c>
      <c r="G77" s="53">
        <f>IF('Fixed data'!$G$19=FALSE,G64+G76,G64)</f>
        <v>-0.18723625356310231</v>
      </c>
      <c r="H77" s="53">
        <f>IF('Fixed data'!$G$19=FALSE,H64+H76,H64)</f>
        <v>1.7583725572569167E-2</v>
      </c>
      <c r="I77" s="53">
        <f>IF('Fixed data'!$G$19=FALSE,I64+I76,I64)</f>
        <v>1.9145878881301287E-2</v>
      </c>
      <c r="J77" s="53">
        <f>IF('Fixed data'!$G$19=FALSE,J64+J76,J64)</f>
        <v>2.6423777641082044E-2</v>
      </c>
      <c r="K77" s="53">
        <f>IF('Fixed data'!$G$19=FALSE,K64+K76,K64)</f>
        <v>3.3281926034779294E-2</v>
      </c>
      <c r="L77" s="53">
        <f>IF('Fixed data'!$G$19=FALSE,L64+L76,L64)</f>
        <v>3.9720324062393009E-2</v>
      </c>
      <c r="M77" s="53">
        <f>IF('Fixed data'!$G$19=FALSE,M64+M76,M64)</f>
        <v>4.5738971723923161E-2</v>
      </c>
      <c r="N77" s="53">
        <f>IF('Fixed data'!$G$19=FALSE,N64+N76,N64)</f>
        <v>5.133786901936982E-2</v>
      </c>
      <c r="O77" s="53">
        <f>IF('Fixed data'!$G$19=FALSE,O64+O76,O64)</f>
        <v>5.6517015948732943E-2</v>
      </c>
      <c r="P77" s="53">
        <f>IF('Fixed data'!$G$19=FALSE,P64+P76,P64)</f>
        <v>6.1276412512012518E-2</v>
      </c>
      <c r="Q77" s="53">
        <f>IF('Fixed data'!$G$19=FALSE,Q64+Q76,Q64)</f>
        <v>6.5616058709208558E-2</v>
      </c>
      <c r="R77" s="53">
        <f>IF('Fixed data'!$G$19=FALSE,R64+R76,R64)</f>
        <v>6.9535954540321077E-2</v>
      </c>
      <c r="S77" s="53">
        <f>IF('Fixed data'!$G$19=FALSE,S64+S76,S64)</f>
        <v>7.3036100005350046E-2</v>
      </c>
      <c r="T77" s="53">
        <f>IF('Fixed data'!$G$19=FALSE,T64+T76,T64)</f>
        <v>7.527892665612794E-2</v>
      </c>
      <c r="U77" s="53">
        <f>IF('Fixed data'!$G$19=FALSE,U64+U76,U64)</f>
        <v>7.8151637971970861E-2</v>
      </c>
      <c r="V77" s="53">
        <f>IF('Fixed data'!$G$19=FALSE,V64+V76,V64)</f>
        <v>8.0586457698754985E-2</v>
      </c>
      <c r="W77" s="53">
        <f>IF('Fixed data'!$G$19=FALSE,W64+W76,W64)</f>
        <v>8.2583385836480297E-2</v>
      </c>
      <c r="X77" s="53">
        <f>IF('Fixed data'!$G$19=FALSE,X64+X76,X64)</f>
        <v>8.4142422385146798E-2</v>
      </c>
      <c r="Y77" s="53">
        <f>IF('Fixed data'!$G$19=FALSE,Y64+Y76,Y64)</f>
        <v>8.5263567344754418E-2</v>
      </c>
      <c r="Z77" s="53">
        <f>IF('Fixed data'!$G$19=FALSE,Z64+Z76,Z64)</f>
        <v>8.5518629386121203E-2</v>
      </c>
      <c r="AA77" s="53">
        <f>IF('Fixed data'!$G$19=FALSE,AA64+AA76,AA64)</f>
        <v>8.5795269138258246E-2</v>
      </c>
      <c r="AB77" s="53">
        <f>IF('Fixed data'!$G$19=FALSE,AB64+AB76,AB64)</f>
        <v>8.563401730133649E-2</v>
      </c>
      <c r="AC77" s="53">
        <f>IF('Fixed data'!$G$19=FALSE,AC64+AC76,AC64)</f>
        <v>8.5034873875355882E-2</v>
      </c>
      <c r="AD77" s="53">
        <f>IF('Fixed data'!$G$19=FALSE,AD64+AD76,AD64)</f>
        <v>8.3997838860316476E-2</v>
      </c>
      <c r="AE77" s="53">
        <f>IF('Fixed data'!$G$19=FALSE,AE64+AE76,AE64)</f>
        <v>8.2522912256218217E-2</v>
      </c>
      <c r="AF77" s="53">
        <f>IF('Fixed data'!$G$19=FALSE,AF64+AF76,AF64)</f>
        <v>8.0610094063061133E-2</v>
      </c>
      <c r="AG77" s="53">
        <f>IF('Fixed data'!$G$19=FALSE,AG64+AG76,AG64)</f>
        <v>7.8259384280845223E-2</v>
      </c>
      <c r="AH77" s="53">
        <f>IF('Fixed data'!$G$19=FALSE,AH64+AH76,AH64)</f>
        <v>7.5470782909570502E-2</v>
      </c>
      <c r="AI77" s="53">
        <f>IF('Fixed data'!$G$19=FALSE,AI64+AI76,AI64)</f>
        <v>7.2097600355878436E-2</v>
      </c>
      <c r="AJ77" s="53">
        <f>IF('Fixed data'!$G$19=FALSE,AJ64+AJ76,AJ64)</f>
        <v>6.8464493777133123E-2</v>
      </c>
      <c r="AK77" s="53">
        <f>IF('Fixed data'!$G$19=FALSE,AK64+AK76,AK64)</f>
        <v>6.4393495609328985E-2</v>
      </c>
      <c r="AL77" s="53">
        <f>IF('Fixed data'!$G$19=FALSE,AL64+AL76,AL64)</f>
        <v>5.9884605852466008E-2</v>
      </c>
      <c r="AM77" s="53">
        <f>IF('Fixed data'!$G$19=FALSE,AM64+AM76,AM64)</f>
        <v>5.4937824506544095E-2</v>
      </c>
      <c r="AN77" s="53">
        <f>IF('Fixed data'!$G$19=FALSE,AN64+AN76,AN64)</f>
        <v>5.6424604854039669E-2</v>
      </c>
      <c r="AO77" s="53">
        <f>IF('Fixed data'!$G$19=FALSE,AO64+AO76,AO64)</f>
        <v>5.7889807490764965E-2</v>
      </c>
      <c r="AP77" s="53">
        <f>IF('Fixed data'!$G$19=FALSE,AP64+AP76,AP64)</f>
        <v>5.9355010127490247E-2</v>
      </c>
      <c r="AQ77" s="53">
        <f>IF('Fixed data'!$G$19=FALSE,AQ64+AQ76,AQ64)</f>
        <v>6.082021276421555E-2</v>
      </c>
      <c r="AR77" s="53">
        <f>IF('Fixed data'!$G$19=FALSE,AR64+AR76,AR64)</f>
        <v>6.2285415400940833E-2</v>
      </c>
      <c r="AS77" s="53">
        <f>IF('Fixed data'!$G$19=FALSE,AS64+AS76,AS64)</f>
        <v>6.37721957484364E-2</v>
      </c>
      <c r="AT77" s="53">
        <f>IF('Fixed data'!$G$19=FALSE,AT64+AT76,AT64)</f>
        <v>6.5215820674391412E-2</v>
      </c>
      <c r="AU77" s="53">
        <f>IF('Fixed data'!$G$19=FALSE,AU64+AU76,AU64)</f>
        <v>6.6681023311116722E-2</v>
      </c>
      <c r="AV77" s="53">
        <f>IF('Fixed data'!$G$19=FALSE,AV64+AV76,AV64)</f>
        <v>6.8146225947842004E-2</v>
      </c>
      <c r="AW77" s="53">
        <f>IF('Fixed data'!$G$19=FALSE,AW64+AW76,AW64)</f>
        <v>6.9589850873797016E-2</v>
      </c>
      <c r="AX77" s="53">
        <f>IF('Fixed data'!$G$19=FALSE,AX64+AX76,AX64)</f>
        <v>-3.1891088603555516E-2</v>
      </c>
      <c r="AY77" s="53">
        <f>IF('Fixed data'!$G$19=FALSE,AY64+AY76,AY64)</f>
        <v>-2.7933466934222183E-2</v>
      </c>
      <c r="AZ77" s="53">
        <f>IF('Fixed data'!$G$19=FALSE,AZ64+AZ76,AZ64)</f>
        <v>-2.1895206742222183E-2</v>
      </c>
      <c r="BA77" s="53">
        <f>IF('Fixed data'!$G$19=FALSE,BA64+BA76,BA64)</f>
        <v>3.5597913505824859E-17</v>
      </c>
      <c r="BB77" s="53">
        <f>IF('Fixed data'!$G$19=FALSE,BB64+BB76,BB64)</f>
        <v>3.5597913505824859E-17</v>
      </c>
      <c r="BC77" s="53">
        <f>IF('Fixed data'!$G$19=FALSE,BC64+BC76,BC64)</f>
        <v>3.5597913505824859E-17</v>
      </c>
      <c r="BD77" s="53">
        <f>IF('Fixed data'!$G$19=FALSE,BD64+BD76,BD64)</f>
        <v>3.5597913505824859E-17</v>
      </c>
    </row>
    <row r="78" spans="1:56" outlineLevel="1">
      <c r="A78" s="74"/>
      <c r="B78" s="4" t="s">
        <v>62</v>
      </c>
      <c r="C78" s="19" t="s">
        <v>63</v>
      </c>
      <c r="D78" s="9"/>
      <c r="E78" s="54">
        <f>1/(1+'Fixed data'!$C$4)^E11</f>
        <v>0.96618357487922713</v>
      </c>
      <c r="F78" s="54">
        <f>1/(1+'Fixed data'!$C$4)^F11</f>
        <v>0.93351070036640305</v>
      </c>
      <c r="G78" s="54">
        <f>1/(1+'Fixed data'!$C$4)^G11</f>
        <v>0.90194270566802237</v>
      </c>
      <c r="H78" s="54">
        <f>1/(1+'Fixed data'!$C$4)^H11</f>
        <v>0.87144222769857238</v>
      </c>
      <c r="I78" s="54">
        <f>1/(1+'Fixed data'!$C$4)^I11</f>
        <v>0.84197316685852419</v>
      </c>
      <c r="J78" s="54">
        <f>1/(1+'Fixed data'!$C$4)^J11</f>
        <v>0.81350064430775282</v>
      </c>
      <c r="K78" s="54">
        <f>1/(1+'Fixed data'!$C$4)^K11</f>
        <v>0.78599096068381913</v>
      </c>
      <c r="L78" s="54">
        <f>1/(1+'Fixed data'!$C$4)^L11</f>
        <v>0.75941155621625056</v>
      </c>
      <c r="M78" s="54">
        <f>1/(1+'Fixed data'!$C$4)^M11</f>
        <v>0.73373097218961414</v>
      </c>
      <c r="N78" s="54">
        <f>1/(1+'Fixed data'!$C$4)^N11</f>
        <v>0.70891881370977217</v>
      </c>
      <c r="O78" s="54">
        <f>1/(1+'Fixed data'!$C$4)^O11</f>
        <v>0.68494571372924851</v>
      </c>
      <c r="P78" s="54">
        <f>1/(1+'Fixed data'!$C$4)^P11</f>
        <v>0.66178329828912896</v>
      </c>
      <c r="Q78" s="54">
        <f>1/(1+'Fixed data'!$C$4)^Q11</f>
        <v>0.63940415293635666</v>
      </c>
      <c r="R78" s="54">
        <f>1/(1+'Fixed data'!$C$4)^R11</f>
        <v>0.61778179027667302</v>
      </c>
      <c r="S78" s="54">
        <f>1/(1+'Fixed data'!$C$4)^S11</f>
        <v>0.59689061862480497</v>
      </c>
      <c r="T78" s="54">
        <f>1/(1+'Fixed data'!$C$4)^T11</f>
        <v>0.57670591171478747</v>
      </c>
      <c r="U78" s="54">
        <f>1/(1+'Fixed data'!$C$4)^U11</f>
        <v>0.55720377943457733</v>
      </c>
      <c r="V78" s="54">
        <f>1/(1+'Fixed data'!$C$4)^V11</f>
        <v>0.53836113955031628</v>
      </c>
      <c r="W78" s="54">
        <f>1/(1+'Fixed data'!$C$4)^W11</f>
        <v>0.52015569038677911</v>
      </c>
      <c r="X78" s="54">
        <f>1/(1+'Fixed data'!$C$4)^X11</f>
        <v>0.50256588443167061</v>
      </c>
      <c r="Y78" s="54">
        <f>1/(1+'Fixed data'!$C$4)^Y11</f>
        <v>0.48557090283253213</v>
      </c>
      <c r="Z78" s="54">
        <f>1/(1+'Fixed data'!$C$4)^Z11</f>
        <v>0.46915063075606966</v>
      </c>
      <c r="AA78" s="54">
        <f>1/(1+'Fixed data'!$C$4)^AA11</f>
        <v>0.45328563358074364</v>
      </c>
      <c r="AB78" s="54">
        <f>1/(1+'Fixed data'!$C$4)^AB11</f>
        <v>0.43795713389443841</v>
      </c>
      <c r="AC78" s="54">
        <f>1/(1+'Fixed data'!$C$4)^AC11</f>
        <v>0.42314698926998884</v>
      </c>
      <c r="AD78" s="54">
        <f>1/(1+'Fixed data'!$C$4)^AD11</f>
        <v>0.40883767079225974</v>
      </c>
      <c r="AE78" s="54">
        <f>1/(1+'Fixed data'!$C$4)^AE11</f>
        <v>0.39501224231136206</v>
      </c>
      <c r="AF78" s="54">
        <f>1/(1+'Fixed data'!$C$4)^AF11</f>
        <v>0.38165434039745127</v>
      </c>
      <c r="AG78" s="54">
        <f>1/(1+'Fixed data'!$C$4)^AG11</f>
        <v>0.36874815497338298</v>
      </c>
      <c r="AH78" s="54">
        <f>1/(1+'Fixed data'!$C$4)^AH11</f>
        <v>0.35627841060230236</v>
      </c>
      <c r="AI78" s="54">
        <f>1/(1+'Fixed data'!$C$5)^AI11</f>
        <v>0.39998714516107459</v>
      </c>
      <c r="AJ78" s="54">
        <f>1/(1+'Fixed data'!$C$5)^AJ11</f>
        <v>0.38833703413696569</v>
      </c>
      <c r="AK78" s="54">
        <f>1/(1+'Fixed data'!$C$5)^AK11</f>
        <v>0.37702624673491814</v>
      </c>
      <c r="AL78" s="54">
        <f>1/(1+'Fixed data'!$C$5)^AL11</f>
        <v>0.36604489974263904</v>
      </c>
      <c r="AM78" s="54">
        <f>1/(1+'Fixed data'!$C$5)^AM11</f>
        <v>0.35538339780838735</v>
      </c>
      <c r="AN78" s="54">
        <f>1/(1+'Fixed data'!$C$5)^AN11</f>
        <v>0.34503242505668674</v>
      </c>
      <c r="AO78" s="54">
        <f>1/(1+'Fixed data'!$C$5)^AO11</f>
        <v>0.33498293694823961</v>
      </c>
      <c r="AP78" s="54">
        <f>1/(1+'Fixed data'!$C$5)^AP11</f>
        <v>0.3252261523769317</v>
      </c>
      <c r="AQ78" s="54">
        <f>1/(1+'Fixed data'!$C$5)^AQ11</f>
        <v>0.31575354599702099</v>
      </c>
      <c r="AR78" s="54">
        <f>1/(1+'Fixed data'!$C$5)^AR11</f>
        <v>0.30655684077380685</v>
      </c>
      <c r="AS78" s="54">
        <f>1/(1+'Fixed data'!$C$5)^AS11</f>
        <v>0.29762800075126877</v>
      </c>
      <c r="AT78" s="54">
        <f>1/(1+'Fixed data'!$C$5)^AT11</f>
        <v>0.28895922403035801</v>
      </c>
      <c r="AU78" s="54">
        <f>1/(1+'Fixed data'!$C$5)^AU11</f>
        <v>0.28054293595180391</v>
      </c>
      <c r="AV78" s="54">
        <f>1/(1+'Fixed data'!$C$5)^AV11</f>
        <v>0.27237178247747956</v>
      </c>
      <c r="AW78" s="54">
        <f>1/(1+'Fixed data'!$C$5)^AW11</f>
        <v>0.26443862376454325</v>
      </c>
      <c r="AX78" s="54">
        <f>1/(1+'Fixed data'!$C$5)^AX11</f>
        <v>0.25673652792674101</v>
      </c>
      <c r="AY78" s="54">
        <f>1/(1+'Fixed data'!$C$5)^AY11</f>
        <v>0.24925876497741845</v>
      </c>
      <c r="AZ78" s="54">
        <f>1/(1+'Fixed data'!$C$5)^AZ11</f>
        <v>0.24199880094894996</v>
      </c>
      <c r="BA78" s="54">
        <f>1/(1+'Fixed data'!$C$5)^BA11</f>
        <v>0.2349502921834466</v>
      </c>
      <c r="BB78" s="54">
        <f>1/(1+'Fixed data'!$C$5)^BB11</f>
        <v>0.22810707978975397</v>
      </c>
      <c r="BC78" s="54">
        <f>1/(1+'Fixed data'!$C$5)^BC11</f>
        <v>0.22146318426189707</v>
      </c>
      <c r="BD78" s="54">
        <f>1/(1+'Fixed data'!$C$5)^BD11</f>
        <v>0.215012800254269</v>
      </c>
    </row>
    <row r="79" spans="1:56" outlineLevel="1">
      <c r="A79" s="74"/>
      <c r="B79" s="50" t="s">
        <v>74</v>
      </c>
      <c r="C79" s="51" t="s">
        <v>75</v>
      </c>
      <c r="D79" s="38"/>
      <c r="E79" s="54">
        <f>1/(1+'Fixed data'!$C$6)^E11</f>
        <v>0.98522167487684742</v>
      </c>
      <c r="F79" s="54">
        <f>1/(1+'Fixed data'!$C$6)^F11</f>
        <v>0.9706617486471405</v>
      </c>
      <c r="G79" s="54">
        <f>1/(1+'Fixed data'!$C$6)^G11</f>
        <v>0.95631699374102519</v>
      </c>
      <c r="H79" s="54">
        <f>1/(1+'Fixed data'!$C$6)^H11</f>
        <v>0.94218423028672449</v>
      </c>
      <c r="I79" s="54">
        <f>1/(1+'Fixed data'!$C$6)^I11</f>
        <v>0.92826032540563996</v>
      </c>
      <c r="J79" s="54">
        <f>1/(1+'Fixed data'!$C$6)^J11</f>
        <v>0.91454219251787205</v>
      </c>
      <c r="K79" s="54">
        <f>1/(1+'Fixed data'!$C$6)^K11</f>
        <v>0.90102679065800217</v>
      </c>
      <c r="L79" s="54">
        <f>1/(1+'Fixed data'!$C$6)^L11</f>
        <v>0.88771112380098749</v>
      </c>
      <c r="M79" s="54">
        <f>1/(1+'Fixed data'!$C$6)^M11</f>
        <v>0.87459224019801729</v>
      </c>
      <c r="N79" s="54">
        <f>1/(1+'Fixed data'!$C$6)^N11</f>
        <v>0.86166723172218462</v>
      </c>
      <c r="O79" s="54">
        <f>1/(1+'Fixed data'!$C$6)^O11</f>
        <v>0.8489332332238273</v>
      </c>
      <c r="P79" s="54">
        <f>1/(1+'Fixed data'!$C$6)^P11</f>
        <v>0.83638742189539661</v>
      </c>
      <c r="Q79" s="54">
        <f>1/(1+'Fixed data'!$C$6)^Q11</f>
        <v>0.82402701664571099</v>
      </c>
      <c r="R79" s="54">
        <f>1/(1+'Fixed data'!$C$6)^R11</f>
        <v>0.81184927748345925</v>
      </c>
      <c r="S79" s="54">
        <f>1/(1+'Fixed data'!$C$6)^S11</f>
        <v>0.79985150490981216</v>
      </c>
      <c r="T79" s="54">
        <f>1/(1+'Fixed data'!$C$6)^T11</f>
        <v>0.78803103932001206</v>
      </c>
      <c r="U79" s="54">
        <f>1/(1+'Fixed data'!$C$6)^U11</f>
        <v>0.77638526041380518</v>
      </c>
      <c r="V79" s="54">
        <f>1/(1+'Fixed data'!$C$6)^V11</f>
        <v>0.76491158661458636</v>
      </c>
      <c r="W79" s="54">
        <f>1/(1+'Fixed data'!$C$6)^W11</f>
        <v>0.7536074744971295</v>
      </c>
      <c r="X79" s="54">
        <f>1/(1+'Fixed data'!$C$6)^X11</f>
        <v>0.74247041822377313</v>
      </c>
      <c r="Y79" s="54">
        <f>1/(1+'Fixed data'!$C$6)^Y11</f>
        <v>0.73149794898893916</v>
      </c>
      <c r="Z79" s="54">
        <f>1/(1+'Fixed data'!$C$6)^Z11</f>
        <v>0.72068763447186135</v>
      </c>
      <c r="AA79" s="54">
        <f>1/(1+'Fixed data'!$C$6)^AA11</f>
        <v>0.71003707829740037</v>
      </c>
      <c r="AB79" s="54">
        <f>1/(1+'Fixed data'!$C$6)^AB11</f>
        <v>0.69954391950482808</v>
      </c>
      <c r="AC79" s="54">
        <f>1/(1+'Fixed data'!$C$6)^AC11</f>
        <v>0.68920583202446117</v>
      </c>
      <c r="AD79" s="54">
        <f>1/(1+'Fixed data'!$C$6)^AD11</f>
        <v>0.67902052416203085</v>
      </c>
      <c r="AE79" s="54">
        <f>1/(1+'Fixed data'!$C$6)^AE11</f>
        <v>0.66898573809067086</v>
      </c>
      <c r="AF79" s="54">
        <f>1/(1+'Fixed data'!$C$6)^AF11</f>
        <v>0.65909924935041486</v>
      </c>
      <c r="AG79" s="54">
        <f>1/(1+'Fixed data'!$C$6)^AG11</f>
        <v>0.64935886635508844</v>
      </c>
      <c r="AH79" s="54">
        <f>1/(1+'Fixed data'!$C$6)^AH11</f>
        <v>0.63976242990649135</v>
      </c>
      <c r="AI79" s="54">
        <f>1/(1+'Fixed data'!$C$6)^AI11</f>
        <v>0.63030781271575509</v>
      </c>
      <c r="AJ79" s="54">
        <f>1/(1+'Fixed data'!$C$6)^AJ11</f>
        <v>0.62099291893177844</v>
      </c>
      <c r="AK79" s="54">
        <f>1/(1+'Fixed data'!$C$6)^AK11</f>
        <v>0.61181568367662909</v>
      </c>
      <c r="AL79" s="54">
        <f>1/(1+'Fixed data'!$C$6)^AL11</f>
        <v>0.60277407258781202</v>
      </c>
      <c r="AM79" s="54">
        <f>1/(1+'Fixed data'!$C$6)^AM11</f>
        <v>0.59386608136730257</v>
      </c>
      <c r="AN79" s="54">
        <f>1/(1+'Fixed data'!$C$6)^AN11</f>
        <v>0.58508973533724395</v>
      </c>
      <c r="AO79" s="54">
        <f>1/(1+'Fixed data'!$C$6)^AO11</f>
        <v>0.57644308900221086</v>
      </c>
      <c r="AP79" s="54">
        <f>1/(1+'Fixed data'!$C$6)^AP11</f>
        <v>0.56792422561794187</v>
      </c>
      <c r="AQ79" s="54">
        <f>1/(1+'Fixed data'!$C$6)^AQ11</f>
        <v>0.55953125676644533</v>
      </c>
      <c r="AR79" s="54">
        <f>1/(1+'Fixed data'!$C$6)^AR11</f>
        <v>0.55126232193738456</v>
      </c>
      <c r="AS79" s="54">
        <f>1/(1+'Fixed data'!$C$6)^AS11</f>
        <v>0.54311558811564986</v>
      </c>
      <c r="AT79" s="54">
        <f>1/(1+'Fixed data'!$C$6)^AT11</f>
        <v>0.53508924937502456</v>
      </c>
      <c r="AU79" s="54">
        <f>1/(1+'Fixed data'!$C$6)^AU11</f>
        <v>0.52718152647785677</v>
      </c>
      <c r="AV79" s="54">
        <f>1/(1+'Fixed data'!$C$6)^AV11</f>
        <v>0.51939066648064725</v>
      </c>
      <c r="AW79" s="54">
        <f>1/(1+'Fixed data'!$C$6)^AW11</f>
        <v>0.51171494234546522</v>
      </c>
      <c r="AX79" s="54">
        <f>1/(1+'Fixed data'!$C$6)^AX11</f>
        <v>0.50415265255710873</v>
      </c>
      <c r="AY79" s="54">
        <f>1/(1+'Fixed data'!$C$6)^AY11</f>
        <v>0.49670212074591996</v>
      </c>
      <c r="AZ79" s="54">
        <f>1/(1+'Fixed data'!$C$6)^AZ11</f>
        <v>0.4893616953161774</v>
      </c>
      <c r="BA79" s="54">
        <f>1/(1+'Fixed data'!$C$6)^BA11</f>
        <v>0.48212974907997785</v>
      </c>
      <c r="BB79" s="54">
        <f>1/(1+'Fixed data'!$C$6)^BB11</f>
        <v>0.47500467889652986</v>
      </c>
      <c r="BC79" s="54">
        <f>1/(1+'Fixed data'!$C$6)^BC11</f>
        <v>0.46798490531677822</v>
      </c>
      <c r="BD79" s="54">
        <f>1/(1+'Fixed data'!$C$6)^BD11</f>
        <v>0.46106887223327919</v>
      </c>
    </row>
    <row r="80" spans="1:56">
      <c r="A80" s="74"/>
      <c r="B80" s="11" t="s">
        <v>17</v>
      </c>
      <c r="C80" s="14"/>
      <c r="D80" s="9" t="s">
        <v>39</v>
      </c>
      <c r="E80" s="54">
        <f>IF('Fixed data'!$G$19=TRUE,(E77-SUM(E70:E71))*E78+SUM(E70:E71)*E79,E77*E78)</f>
        <v>-2.3408854724637679E-2</v>
      </c>
      <c r="F80" s="54">
        <f>F77*F78</f>
        <v>-4.0020194042613311E-2</v>
      </c>
      <c r="G80" s="54">
        <f t="shared" ref="G80:BD80" si="10">G77*G78</f>
        <v>-0.1688763731378484</v>
      </c>
      <c r="H80" s="54">
        <f t="shared" si="10"/>
        <v>1.5323200984200031E-2</v>
      </c>
      <c r="I80" s="54">
        <f t="shared" si="10"/>
        <v>1.6120316273978984E-2</v>
      </c>
      <c r="J80" s="54">
        <f t="shared" si="10"/>
        <v>2.1495760136065037E-2</v>
      </c>
      <c r="K80" s="54">
        <f t="shared" si="10"/>
        <v>2.6159293017483987E-2</v>
      </c>
      <c r="L80" s="54">
        <f t="shared" si="10"/>
        <v>3.0164073109635658E-2</v>
      </c>
      <c r="M80" s="54">
        <f t="shared" si="10"/>
        <v>3.3560100189947414E-2</v>
      </c>
      <c r="N80" s="54">
        <f t="shared" si="10"/>
        <v>3.6394381203599314E-2</v>
      </c>
      <c r="O80" s="54">
        <f t="shared" si="10"/>
        <v>3.871108782685221E-2</v>
      </c>
      <c r="P80" s="54">
        <f t="shared" si="10"/>
        <v>4.0551706379524897E-2</v>
      </c>
      <c r="Q80" s="54">
        <f t="shared" si="10"/>
        <v>4.1955180437983748E-2</v>
      </c>
      <c r="R80" s="54">
        <f t="shared" si="10"/>
        <v>4.2958046484516905E-2</v>
      </c>
      <c r="S80" s="54">
        <f t="shared" si="10"/>
        <v>4.3594562914136513E-2</v>
      </c>
      <c r="T80" s="54">
        <f t="shared" si="10"/>
        <v>4.3413802030132884E-2</v>
      </c>
      <c r="U80" s="54">
        <f t="shared" si="10"/>
        <v>4.3546388046984991E-2</v>
      </c>
      <c r="V80" s="54">
        <f t="shared" si="10"/>
        <v>4.3384617199025095E-2</v>
      </c>
      <c r="W80" s="54">
        <f t="shared" si="10"/>
        <v>4.2956218074252164E-2</v>
      </c>
      <c r="X80" s="54">
        <f t="shared" si="10"/>
        <v>4.2287110924214499E-2</v>
      </c>
      <c r="Y80" s="54">
        <f t="shared" si="10"/>
        <v>4.1401507374314805E-2</v>
      </c>
      <c r="Z80" s="54">
        <f t="shared" si="10"/>
        <v>4.0121118917893314E-2</v>
      </c>
      <c r="AA80" s="54">
        <f t="shared" si="10"/>
        <v>3.8889762929565808E-2</v>
      </c>
      <c r="AB80" s="54">
        <f t="shared" si="10"/>
        <v>3.7504028781160083E-2</v>
      </c>
      <c r="AC80" s="54">
        <f t="shared" si="10"/>
        <v>3.598225086331007E-2</v>
      </c>
      <c r="AD80" s="54">
        <f t="shared" si="10"/>
        <v>3.4341480791235349E-2</v>
      </c>
      <c r="AE80" s="54">
        <f t="shared" si="10"/>
        <v>3.2597560612392537E-2</v>
      </c>
      <c r="AF80" s="54">
        <f t="shared" si="10"/>
        <v>3.07651922790141E-2</v>
      </c>
      <c r="AG80" s="54">
        <f t="shared" si="10"/>
        <v>2.8858003562914646E-2</v>
      </c>
      <c r="AH80" s="54">
        <f t="shared" si="10"/>
        <v>2.6888610581933182E-2</v>
      </c>
      <c r="AI80" s="54">
        <f t="shared" si="10"/>
        <v>2.883811333931189E-2</v>
      </c>
      <c r="AJ80" s="54">
        <f t="shared" si="10"/>
        <v>2.658729845710062E-2</v>
      </c>
      <c r="AK80" s="54">
        <f t="shared" si="10"/>
        <v>2.4278037963726736E-2</v>
      </c>
      <c r="AL80" s="54">
        <f t="shared" si="10"/>
        <v>2.1920454545393375E-2</v>
      </c>
      <c r="AM80" s="54">
        <f t="shared" si="10"/>
        <v>1.9523990741336532E-2</v>
      </c>
      <c r="AN80" s="54">
        <f t="shared" si="10"/>
        <v>1.9468318245654606E-2</v>
      </c>
      <c r="AO80" s="54">
        <f t="shared" si="10"/>
        <v>1.9392097732624649E-2</v>
      </c>
      <c r="AP80" s="54">
        <f t="shared" si="10"/>
        <v>1.9303801568057468E-2</v>
      </c>
      <c r="AQ80" s="54">
        <f t="shared" si="10"/>
        <v>1.9204197848594336E-2</v>
      </c>
      <c r="AR80" s="54">
        <f t="shared" si="10"/>
        <v>1.9094020171596636E-2</v>
      </c>
      <c r="AS80" s="54">
        <f t="shared" si="10"/>
        <v>1.8980391124125688E-2</v>
      </c>
      <c r="AT80" s="54">
        <f t="shared" si="10"/>
        <v>1.8844712936575123E-2</v>
      </c>
      <c r="AU80" s="54">
        <f t="shared" si="10"/>
        <v>1.8706890051971362E-2</v>
      </c>
      <c r="AV80" s="54">
        <f t="shared" si="10"/>
        <v>1.8561109030526796E-2</v>
      </c>
      <c r="AW80" s="54">
        <f t="shared" si="10"/>
        <v>1.840224439304668E-2</v>
      </c>
      <c r="AX80" s="54">
        <f t="shared" si="10"/>
        <v>-8.1876073598809024E-3</v>
      </c>
      <c r="AY80" s="54">
        <f t="shared" si="10"/>
        <v>-6.9626614695617768E-3</v>
      </c>
      <c r="AZ80" s="54">
        <f t="shared" si="10"/>
        <v>-5.2986137781471333E-3</v>
      </c>
      <c r="BA80" s="54">
        <f t="shared" si="10"/>
        <v>8.3637401793146105E-18</v>
      </c>
      <c r="BB80" s="54">
        <f t="shared" si="10"/>
        <v>8.1201360964219521E-18</v>
      </c>
      <c r="BC80" s="54">
        <f t="shared" si="10"/>
        <v>7.8836272780795651E-18</v>
      </c>
      <c r="BD80" s="54">
        <f t="shared" si="10"/>
        <v>7.6540070660966653E-18</v>
      </c>
    </row>
    <row r="81" spans="1:56">
      <c r="A81" s="74"/>
      <c r="B81" s="15" t="s">
        <v>18</v>
      </c>
      <c r="C81" s="15"/>
      <c r="D81" s="14" t="s">
        <v>39</v>
      </c>
      <c r="E81" s="55">
        <f>+E80</f>
        <v>-2.3408854724637679E-2</v>
      </c>
      <c r="F81" s="55">
        <f>+E81+F80</f>
        <v>-6.3429048767250987E-2</v>
      </c>
      <c r="G81" s="55">
        <f t="shared" ref="G81:BD81" si="11">+F81+G80</f>
        <v>-0.2323054219050994</v>
      </c>
      <c r="H81" s="55">
        <f t="shared" si="11"/>
        <v>-0.21698222092089936</v>
      </c>
      <c r="I81" s="55">
        <f t="shared" si="11"/>
        <v>-0.20086190464692039</v>
      </c>
      <c r="J81" s="55">
        <f t="shared" si="11"/>
        <v>-0.17936614451085536</v>
      </c>
      <c r="K81" s="55">
        <f t="shared" si="11"/>
        <v>-0.15320685149337138</v>
      </c>
      <c r="L81" s="55">
        <f>+K81+L80</f>
        <v>-0.12304277838373572</v>
      </c>
      <c r="M81" s="55">
        <f t="shared" si="11"/>
        <v>-8.9482678193788301E-2</v>
      </c>
      <c r="N81" s="55">
        <f t="shared" si="11"/>
        <v>-5.3088296990188986E-2</v>
      </c>
      <c r="O81" s="55">
        <f t="shared" si="11"/>
        <v>-1.4377209163336777E-2</v>
      </c>
      <c r="P81" s="55">
        <f t="shared" si="11"/>
        <v>2.6174497216188121E-2</v>
      </c>
      <c r="Q81" s="55">
        <f t="shared" si="11"/>
        <v>6.8129677654171869E-2</v>
      </c>
      <c r="R81" s="55">
        <f t="shared" si="11"/>
        <v>0.11108772413868878</v>
      </c>
      <c r="S81" s="55">
        <f t="shared" si="11"/>
        <v>0.1546822870528253</v>
      </c>
      <c r="T81" s="55">
        <f t="shared" si="11"/>
        <v>0.19809608908295817</v>
      </c>
      <c r="U81" s="55">
        <f t="shared" si="11"/>
        <v>0.24164247712994316</v>
      </c>
      <c r="V81" s="55">
        <f t="shared" si="11"/>
        <v>0.28502709432896828</v>
      </c>
      <c r="W81" s="55">
        <f t="shared" si="11"/>
        <v>0.32798331240322043</v>
      </c>
      <c r="X81" s="55">
        <f t="shared" si="11"/>
        <v>0.37027042332743493</v>
      </c>
      <c r="Y81" s="55">
        <f t="shared" si="11"/>
        <v>0.41167193070174973</v>
      </c>
      <c r="Z81" s="55">
        <f t="shared" si="11"/>
        <v>0.45179304961964306</v>
      </c>
      <c r="AA81" s="55">
        <f t="shared" si="11"/>
        <v>0.49068281254920887</v>
      </c>
      <c r="AB81" s="55">
        <f t="shared" si="11"/>
        <v>0.52818684133036897</v>
      </c>
      <c r="AC81" s="55">
        <f t="shared" si="11"/>
        <v>0.56416909219367906</v>
      </c>
      <c r="AD81" s="55">
        <f t="shared" si="11"/>
        <v>0.59851057298491439</v>
      </c>
      <c r="AE81" s="55">
        <f t="shared" si="11"/>
        <v>0.63110813359730689</v>
      </c>
      <c r="AF81" s="55">
        <f t="shared" si="11"/>
        <v>0.66187332587632097</v>
      </c>
      <c r="AG81" s="55">
        <f t="shared" si="11"/>
        <v>0.69073132943923565</v>
      </c>
      <c r="AH81" s="55">
        <f t="shared" si="11"/>
        <v>0.7176199400211688</v>
      </c>
      <c r="AI81" s="55">
        <f t="shared" si="11"/>
        <v>0.74645805336048066</v>
      </c>
      <c r="AJ81" s="55">
        <f t="shared" si="11"/>
        <v>0.77304535181758127</v>
      </c>
      <c r="AK81" s="55">
        <f t="shared" si="11"/>
        <v>0.79732338978130801</v>
      </c>
      <c r="AL81" s="55">
        <f t="shared" si="11"/>
        <v>0.81924384432670139</v>
      </c>
      <c r="AM81" s="55">
        <f t="shared" si="11"/>
        <v>0.83876783506803787</v>
      </c>
      <c r="AN81" s="55">
        <f t="shared" si="11"/>
        <v>0.85823615331369252</v>
      </c>
      <c r="AO81" s="55">
        <f t="shared" si="11"/>
        <v>0.87762825104631714</v>
      </c>
      <c r="AP81" s="55">
        <f t="shared" si="11"/>
        <v>0.89693205261437459</v>
      </c>
      <c r="AQ81" s="55">
        <f t="shared" si="11"/>
        <v>0.91613625046296887</v>
      </c>
      <c r="AR81" s="55">
        <f t="shared" si="11"/>
        <v>0.93523027063456554</v>
      </c>
      <c r="AS81" s="55">
        <f t="shared" si="11"/>
        <v>0.95421066175869118</v>
      </c>
      <c r="AT81" s="55">
        <f t="shared" si="11"/>
        <v>0.97305537469526626</v>
      </c>
      <c r="AU81" s="55">
        <f t="shared" si="11"/>
        <v>0.99176226474723761</v>
      </c>
      <c r="AV81" s="55">
        <f t="shared" si="11"/>
        <v>1.0103233737777644</v>
      </c>
      <c r="AW81" s="55">
        <f t="shared" si="11"/>
        <v>1.0287256181708111</v>
      </c>
      <c r="AX81" s="55">
        <f t="shared" si="11"/>
        <v>1.0205380108109301</v>
      </c>
      <c r="AY81" s="55">
        <f t="shared" si="11"/>
        <v>1.0135753493413684</v>
      </c>
      <c r="AZ81" s="55">
        <f t="shared" si="11"/>
        <v>1.0082767355632212</v>
      </c>
      <c r="BA81" s="55">
        <f t="shared" si="11"/>
        <v>1.0082767355632212</v>
      </c>
      <c r="BB81" s="55">
        <f t="shared" si="11"/>
        <v>1.0082767355632212</v>
      </c>
      <c r="BC81" s="55">
        <f t="shared" si="11"/>
        <v>1.0082767355632212</v>
      </c>
      <c r="BD81" s="55">
        <f t="shared" si="11"/>
        <v>1.0082767355632212</v>
      </c>
    </row>
    <row r="82" spans="1:56">
      <c r="A82" s="74"/>
      <c r="B82" s="14"/>
    </row>
    <row r="83" spans="1:56">
      <c r="A83" s="74"/>
    </row>
    <row r="84" spans="1:56">
      <c r="A84" s="114"/>
      <c r="B84" s="121" t="s">
        <v>215</v>
      </c>
      <c r="C84" s="115"/>
      <c r="D84" s="116"/>
      <c r="E84" s="116"/>
      <c r="F84" s="116"/>
      <c r="G84" s="116"/>
      <c r="H84" s="116"/>
      <c r="I84" s="116"/>
      <c r="J84" s="116"/>
      <c r="K84" s="116"/>
      <c r="L84" s="116"/>
      <c r="M84" s="116"/>
      <c r="N84" s="116"/>
      <c r="O84" s="116"/>
      <c r="P84" s="116"/>
      <c r="Q84" s="116"/>
      <c r="R84" s="116"/>
      <c r="S84" s="116"/>
      <c r="T84" s="116"/>
      <c r="U84" s="116"/>
      <c r="V84" s="116"/>
      <c r="W84" s="116"/>
      <c r="X84" s="116"/>
      <c r="Y84" s="116"/>
      <c r="Z84" s="116"/>
      <c r="AA84" s="116"/>
      <c r="AB84" s="116"/>
      <c r="AC84" s="116"/>
      <c r="AD84" s="116"/>
      <c r="AE84" s="116"/>
      <c r="AF84" s="116"/>
      <c r="AG84" s="116"/>
      <c r="AH84" s="116"/>
      <c r="AI84" s="116"/>
      <c r="AJ84" s="116"/>
      <c r="AK84" s="116"/>
      <c r="AL84" s="116"/>
      <c r="AM84" s="116"/>
      <c r="AN84" s="116"/>
      <c r="AO84" s="116"/>
      <c r="AP84" s="116"/>
      <c r="AQ84" s="116"/>
      <c r="AR84" s="116"/>
      <c r="AS84" s="116"/>
      <c r="AT84" s="116"/>
      <c r="AU84" s="116"/>
      <c r="AV84" s="116"/>
      <c r="AW84" s="116"/>
      <c r="AX84" s="116"/>
      <c r="AY84" s="116"/>
      <c r="AZ84" s="116"/>
      <c r="BA84" s="116"/>
      <c r="BB84" s="116"/>
      <c r="BC84" s="116"/>
      <c r="BD84" s="116"/>
    </row>
    <row r="85" spans="1:56">
      <c r="A85" s="117"/>
      <c r="B85" s="118" t="s">
        <v>319</v>
      </c>
      <c r="C85" s="119"/>
      <c r="D85" s="120"/>
      <c r="E85" s="120"/>
      <c r="F85" s="120"/>
      <c r="G85" s="120"/>
      <c r="H85" s="120"/>
      <c r="I85" s="120"/>
      <c r="J85" s="120"/>
      <c r="K85" s="120"/>
      <c r="L85" s="120"/>
      <c r="M85" s="120"/>
      <c r="N85" s="120"/>
      <c r="O85" s="120"/>
      <c r="P85" s="120"/>
      <c r="Q85" s="120"/>
      <c r="R85" s="120"/>
      <c r="S85" s="120"/>
      <c r="T85" s="120"/>
      <c r="U85" s="120"/>
      <c r="V85" s="120"/>
      <c r="W85" s="120"/>
      <c r="X85" s="120"/>
      <c r="Y85" s="120"/>
      <c r="Z85" s="120"/>
      <c r="AA85" s="120"/>
      <c r="AB85" s="120"/>
      <c r="AC85" s="120"/>
      <c r="AD85" s="120"/>
      <c r="AE85" s="120"/>
      <c r="AF85" s="120"/>
      <c r="AG85" s="120"/>
      <c r="AH85" s="120"/>
      <c r="AI85" s="120"/>
      <c r="AJ85" s="120"/>
      <c r="AK85" s="120"/>
      <c r="AL85" s="120"/>
      <c r="AM85" s="120"/>
      <c r="AN85" s="120"/>
      <c r="AO85" s="120"/>
      <c r="AP85" s="120"/>
      <c r="AQ85" s="120"/>
      <c r="AR85" s="120"/>
      <c r="AS85" s="120"/>
      <c r="AT85" s="120"/>
      <c r="AU85" s="120"/>
      <c r="AV85" s="120"/>
      <c r="AW85" s="120"/>
      <c r="AX85" s="120"/>
      <c r="AY85" s="120"/>
      <c r="AZ85" s="120"/>
      <c r="BA85" s="120"/>
      <c r="BB85" s="120"/>
      <c r="BC85" s="120"/>
      <c r="BD85" s="120"/>
    </row>
    <row r="86" spans="1:56" ht="12.75" customHeight="1">
      <c r="A86" s="204" t="s">
        <v>298</v>
      </c>
      <c r="B86" s="4" t="s">
        <v>210</v>
      </c>
      <c r="D86" s="4" t="s">
        <v>86</v>
      </c>
      <c r="E86" s="43">
        <f>'Workings 1'!E12</f>
        <v>0</v>
      </c>
      <c r="F86" s="143">
        <f>'Workings 1'!F12</f>
        <v>185.79224160000004</v>
      </c>
      <c r="G86" s="143">
        <f>'Workings 1'!G12</f>
        <v>526.41135120000013</v>
      </c>
      <c r="H86" s="143">
        <f>'Workings 1'!H12</f>
        <v>1997.2665972000004</v>
      </c>
      <c r="I86" s="143">
        <f>'Workings 1'!I12</f>
        <v>1997.2665972000004</v>
      </c>
      <c r="J86" s="143">
        <f>'Workings 1'!J12</f>
        <v>1997.2665972000004</v>
      </c>
      <c r="K86" s="143">
        <f>'Workings 1'!K12</f>
        <v>1997.2665972000004</v>
      </c>
      <c r="L86" s="143">
        <f>'Workings 1'!L12</f>
        <v>1997.2665972000004</v>
      </c>
      <c r="M86" s="143">
        <f>'Workings 1'!M12</f>
        <v>1997.2665972000004</v>
      </c>
      <c r="N86" s="143">
        <f>'Workings 1'!N12</f>
        <v>1997.2665972000004</v>
      </c>
      <c r="O86" s="143">
        <f>'Workings 1'!O12</f>
        <v>1997.2665972000004</v>
      </c>
      <c r="P86" s="143">
        <f>'Workings 1'!P12</f>
        <v>1997.2665972000004</v>
      </c>
      <c r="Q86" s="143">
        <f>'Workings 1'!Q12</f>
        <v>1997.2665972000004</v>
      </c>
      <c r="R86" s="143">
        <f>'Workings 1'!R12</f>
        <v>1997.2665972000004</v>
      </c>
      <c r="S86" s="143">
        <f>'Workings 1'!S12</f>
        <v>1997.2665972000004</v>
      </c>
      <c r="T86" s="143">
        <f>'Workings 1'!T12</f>
        <v>1997.2665972000004</v>
      </c>
      <c r="U86" s="143">
        <f>'Workings 1'!U12</f>
        <v>1997.2665972000004</v>
      </c>
      <c r="V86" s="143">
        <f>'Workings 1'!V12</f>
        <v>1997.2665972000004</v>
      </c>
      <c r="W86" s="143">
        <f>'Workings 1'!W12</f>
        <v>1997.2665972000004</v>
      </c>
      <c r="X86" s="143">
        <f>'Workings 1'!X12</f>
        <v>1997.2665972000004</v>
      </c>
      <c r="Y86" s="143">
        <f>'Workings 1'!Y12</f>
        <v>1997.2665972000004</v>
      </c>
      <c r="Z86" s="143">
        <f>'Workings 1'!Z12</f>
        <v>1997.2665972000004</v>
      </c>
      <c r="AA86" s="143">
        <f>'Workings 1'!AA12</f>
        <v>1997.2665972000004</v>
      </c>
      <c r="AB86" s="143">
        <f>'Workings 1'!AB12</f>
        <v>1997.2665972000004</v>
      </c>
      <c r="AC86" s="143">
        <f>'Workings 1'!AC12</f>
        <v>1997.2665972000004</v>
      </c>
      <c r="AD86" s="143">
        <f>'Workings 1'!AD12</f>
        <v>1997.2665972000004</v>
      </c>
      <c r="AE86" s="143">
        <f>'Workings 1'!AE12</f>
        <v>1997.2665972000004</v>
      </c>
      <c r="AF86" s="143">
        <f>'Workings 1'!AF12</f>
        <v>1997.2665972000004</v>
      </c>
      <c r="AG86" s="143">
        <f>'Workings 1'!AG12</f>
        <v>1997.2665972000004</v>
      </c>
      <c r="AH86" s="143">
        <f>'Workings 1'!AH12</f>
        <v>1997.2665972000004</v>
      </c>
      <c r="AI86" s="143">
        <f>'Workings 1'!AI12</f>
        <v>1997.2665972000004</v>
      </c>
      <c r="AJ86" s="143">
        <f>'Workings 1'!AJ12</f>
        <v>1997.2665972000004</v>
      </c>
      <c r="AK86" s="143">
        <f>'Workings 1'!AK12</f>
        <v>1997.2665972000004</v>
      </c>
      <c r="AL86" s="143">
        <f>'Workings 1'!AL12</f>
        <v>1997.2665972000004</v>
      </c>
      <c r="AM86" s="143">
        <f>'Workings 1'!AM12</f>
        <v>1997.2665972000004</v>
      </c>
      <c r="AN86" s="143">
        <f>'Workings 1'!AN12</f>
        <v>1997.2665972000004</v>
      </c>
      <c r="AO86" s="143">
        <f>'Workings 1'!AO12</f>
        <v>1997.2665972000004</v>
      </c>
      <c r="AP86" s="143">
        <f>'Workings 1'!AP12</f>
        <v>1997.2665972000004</v>
      </c>
      <c r="AQ86" s="143">
        <f>'Workings 1'!AQ12</f>
        <v>1997.2665972000004</v>
      </c>
      <c r="AR86" s="143">
        <f>'Workings 1'!AR12</f>
        <v>1997.2665972000004</v>
      </c>
      <c r="AS86" s="143">
        <f>'Workings 1'!AS12</f>
        <v>1997.2665972000004</v>
      </c>
      <c r="AT86" s="143">
        <f>'Workings 1'!AT12</f>
        <v>1997.2665972000004</v>
      </c>
      <c r="AU86" s="143">
        <f>'Workings 1'!AU12</f>
        <v>1997.2665972000004</v>
      </c>
      <c r="AV86" s="143">
        <f>'Workings 1'!AV12</f>
        <v>1997.2665972000004</v>
      </c>
      <c r="AW86" s="143">
        <f>'Workings 1'!AW12</f>
        <v>1997.2665972000004</v>
      </c>
      <c r="AX86" s="143">
        <f>'Workings 1'!AX12</f>
        <v>0</v>
      </c>
      <c r="AY86" s="143">
        <f>'Workings 1'!AY12</f>
        <v>0</v>
      </c>
      <c r="AZ86" s="143">
        <f>'Workings 1'!AZ12</f>
        <v>0</v>
      </c>
      <c r="BA86" s="143">
        <f>'Workings 1'!BA12</f>
        <v>0</v>
      </c>
      <c r="BB86" s="143">
        <f>'Workings 1'!BB12</f>
        <v>0</v>
      </c>
      <c r="BC86" s="143">
        <f>'Workings 1'!BC12</f>
        <v>0</v>
      </c>
      <c r="BD86" s="143">
        <f>'Workings 1'!BD12</f>
        <v>0</v>
      </c>
    </row>
    <row r="87" spans="1:56">
      <c r="A87" s="204"/>
      <c r="B87" s="4" t="s">
        <v>211</v>
      </c>
      <c r="D87" s="4" t="s">
        <v>88</v>
      </c>
      <c r="E87" s="34">
        <f>E86*'Fixed data'!H$12</f>
        <v>0</v>
      </c>
      <c r="F87" s="34">
        <f>F86*'Fixed data'!I$12</f>
        <v>90.731919873722433</v>
      </c>
      <c r="G87" s="34">
        <f>G86*'Fixed data'!J$12</f>
        <v>249.44317723422731</v>
      </c>
      <c r="H87" s="34">
        <f>H86*'Fixed data'!K$12</f>
        <v>917.46538272309101</v>
      </c>
      <c r="I87" s="34">
        <f>I86*'Fixed data'!L$12</f>
        <v>888.51400476337847</v>
      </c>
      <c r="J87" s="34">
        <f>J86*'Fixed data'!M$12</f>
        <v>859.56262680366581</v>
      </c>
      <c r="K87" s="34">
        <f>K86*'Fixed data'!N$12</f>
        <v>830.61124884395326</v>
      </c>
      <c r="L87" s="34">
        <f>L86*'Fixed data'!O$12</f>
        <v>801.6598708842406</v>
      </c>
      <c r="M87" s="34">
        <f>M86*'Fixed data'!P$12</f>
        <v>772.70849292452806</v>
      </c>
      <c r="N87" s="34">
        <f>N86*'Fixed data'!Q$12</f>
        <v>743.75711496481551</v>
      </c>
      <c r="O87" s="34">
        <f>O86*'Fixed data'!R$12</f>
        <v>714.80573700510286</v>
      </c>
      <c r="P87" s="34">
        <f>P86*'Fixed data'!S$12</f>
        <v>685.85435904539031</v>
      </c>
      <c r="Q87" s="34">
        <f>Q86*'Fixed data'!T$12</f>
        <v>656.90298108567765</v>
      </c>
      <c r="R87" s="34">
        <f>R86*'Fixed data'!U$12</f>
        <v>627.95160312596511</v>
      </c>
      <c r="S87" s="34">
        <f>S86*'Fixed data'!V$12</f>
        <v>599.00022516625245</v>
      </c>
      <c r="T87" s="34">
        <f>T86*'Fixed data'!W$12</f>
        <v>570.0488472065399</v>
      </c>
      <c r="U87" s="34">
        <f>U86*'Fixed data'!X$12</f>
        <v>541.09746924682725</v>
      </c>
      <c r="V87" s="34">
        <f>V86*'Fixed data'!Y$12</f>
        <v>512.1460912871147</v>
      </c>
      <c r="W87" s="34">
        <f>W86*'Fixed data'!Z$12</f>
        <v>483.19471332740216</v>
      </c>
      <c r="X87" s="34">
        <f>X86*'Fixed data'!AA$12</f>
        <v>454.24333536768955</v>
      </c>
      <c r="Y87" s="34">
        <f>Y86*'Fixed data'!AB$12</f>
        <v>425.29195740797695</v>
      </c>
      <c r="Z87" s="34">
        <f>Z86*'Fixed data'!AC$12</f>
        <v>396.34057944826435</v>
      </c>
      <c r="AA87" s="34">
        <f>AA86*'Fixed data'!AD$12</f>
        <v>367.38920148855175</v>
      </c>
      <c r="AB87" s="34">
        <f>AB86*'Fixed data'!AE$12</f>
        <v>338.4378235288392</v>
      </c>
      <c r="AC87" s="34">
        <f>AC86*'Fixed data'!AF$12</f>
        <v>309.4864455691266</v>
      </c>
      <c r="AD87" s="34">
        <f>AD86*'Fixed data'!AG$12</f>
        <v>280.535067609414</v>
      </c>
      <c r="AE87" s="34">
        <f>AE86*'Fixed data'!AH$12</f>
        <v>251.5836896497014</v>
      </c>
      <c r="AF87" s="34">
        <f>AF86*'Fixed data'!AI$12</f>
        <v>222.63231168998877</v>
      </c>
      <c r="AG87" s="34">
        <f>AG86*'Fixed data'!AJ$12</f>
        <v>193.68093373027614</v>
      </c>
      <c r="AH87" s="34">
        <f>AH86*'Fixed data'!AK$12</f>
        <v>164.72955577056354</v>
      </c>
      <c r="AI87" s="34">
        <f>AI86*'Fixed data'!AL$12</f>
        <v>135.77817781085091</v>
      </c>
      <c r="AJ87" s="34">
        <f>AJ86*'Fixed data'!AM$12</f>
        <v>106.8267998511383</v>
      </c>
      <c r="AK87" s="34">
        <f>AK86*'Fixed data'!AN$12</f>
        <v>77.875421891425702</v>
      </c>
      <c r="AL87" s="34">
        <f>AL86*'Fixed data'!AO$12</f>
        <v>48.924043931713094</v>
      </c>
      <c r="AM87" s="34">
        <f>AM86*'Fixed data'!AP$12</f>
        <v>19.972665972000005</v>
      </c>
      <c r="AN87" s="34">
        <f>AN86*'Fixed data'!AQ$12</f>
        <v>19.972665972000005</v>
      </c>
      <c r="AO87" s="34">
        <f>AO86*'Fixed data'!AR$12</f>
        <v>19.972665972000005</v>
      </c>
      <c r="AP87" s="34">
        <f>AP86*'Fixed data'!AS$12</f>
        <v>19.972665972000005</v>
      </c>
      <c r="AQ87" s="34">
        <f>AQ86*'Fixed data'!AT$12</f>
        <v>19.972665972000005</v>
      </c>
      <c r="AR87" s="34">
        <f>AR86*'Fixed data'!AU$12</f>
        <v>19.972665972000005</v>
      </c>
      <c r="AS87" s="34">
        <f>AS86*'Fixed data'!AV$12</f>
        <v>19.972665972000005</v>
      </c>
      <c r="AT87" s="34">
        <f>AT86*'Fixed data'!AW$12</f>
        <v>19.972665972000005</v>
      </c>
      <c r="AU87" s="34">
        <f>AU86*'Fixed data'!AX$12</f>
        <v>19.972665972000005</v>
      </c>
      <c r="AV87" s="34">
        <f>AV86*'Fixed data'!AY$12</f>
        <v>19.972665972000005</v>
      </c>
      <c r="AW87" s="34">
        <f>AW86*'Fixed data'!AZ$12</f>
        <v>19.972665972000005</v>
      </c>
      <c r="AX87" s="34">
        <f>AX86*'Fixed data'!BA$12</f>
        <v>0</v>
      </c>
      <c r="AY87" s="34">
        <f>AY86*'Fixed data'!BB$12</f>
        <v>0</v>
      </c>
      <c r="AZ87" s="34">
        <f>AZ86*'Fixed data'!BC$12</f>
        <v>0</v>
      </c>
      <c r="BA87" s="34">
        <f>BA86*'Fixed data'!BD$12</f>
        <v>0</v>
      </c>
      <c r="BB87" s="34">
        <f>BB86*'Fixed data'!BE$12</f>
        <v>0</v>
      </c>
      <c r="BC87" s="34">
        <f>BC86*'Fixed data'!BF$12</f>
        <v>0</v>
      </c>
      <c r="BD87" s="34">
        <f>BD86*'Fixed data'!BG$12</f>
        <v>0</v>
      </c>
    </row>
    <row r="88" spans="1:56" ht="12.75" customHeight="1">
      <c r="A88" s="204"/>
      <c r="B88" s="4" t="s">
        <v>212</v>
      </c>
      <c r="D88" s="4" t="s">
        <v>207</v>
      </c>
      <c r="E88" s="43"/>
      <c r="F88" s="43"/>
      <c r="G88" s="43"/>
      <c r="H88" s="43"/>
      <c r="I88" s="43"/>
      <c r="J88" s="43"/>
      <c r="K88" s="43"/>
      <c r="L88" s="43"/>
      <c r="M88" s="43"/>
      <c r="N88" s="43"/>
      <c r="O88" s="43"/>
      <c r="P88" s="43"/>
      <c r="Q88" s="43"/>
      <c r="R88" s="43"/>
      <c r="S88" s="43"/>
      <c r="T88" s="43"/>
      <c r="U88" s="43"/>
      <c r="V88" s="43"/>
      <c r="W88" s="43"/>
      <c r="X88" s="43"/>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row>
    <row r="89" spans="1:56">
      <c r="A89" s="204"/>
      <c r="B89" s="4" t="s">
        <v>213</v>
      </c>
      <c r="D89" s="4" t="s">
        <v>87</v>
      </c>
      <c r="E89" s="43"/>
      <c r="F89" s="43"/>
      <c r="G89" s="43"/>
      <c r="H89" s="43"/>
      <c r="I89" s="43"/>
      <c r="J89" s="43"/>
      <c r="K89" s="43"/>
      <c r="L89" s="43"/>
      <c r="M89" s="43"/>
      <c r="N89" s="43"/>
      <c r="O89" s="43"/>
      <c r="P89" s="43"/>
      <c r="Q89" s="43"/>
      <c r="R89" s="43"/>
      <c r="S89" s="43"/>
      <c r="T89" s="43"/>
      <c r="U89" s="43"/>
      <c r="V89" s="43"/>
      <c r="W89" s="43"/>
      <c r="X89" s="43"/>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row>
    <row r="90" spans="1:56" ht="17">
      <c r="A90" s="204"/>
      <c r="B90" s="4" t="s">
        <v>329</v>
      </c>
      <c r="D90" s="4" t="s">
        <v>88</v>
      </c>
      <c r="E90" s="37"/>
      <c r="F90" s="37"/>
      <c r="G90" s="37"/>
      <c r="H90" s="37"/>
      <c r="I90" s="37"/>
      <c r="J90" s="37"/>
      <c r="K90" s="37"/>
      <c r="L90" s="37"/>
      <c r="M90" s="37"/>
      <c r="N90" s="37"/>
      <c r="O90" s="37"/>
      <c r="P90" s="37"/>
      <c r="Q90" s="37"/>
      <c r="R90" s="37"/>
      <c r="S90" s="37"/>
      <c r="T90" s="37"/>
      <c r="U90" s="37"/>
      <c r="V90" s="37"/>
      <c r="W90" s="37"/>
      <c r="X90" s="37"/>
      <c r="Y90" s="37"/>
      <c r="Z90" s="37"/>
      <c r="AA90" s="37"/>
      <c r="AB90" s="37"/>
      <c r="AC90" s="37"/>
      <c r="AD90" s="37"/>
      <c r="AE90" s="37"/>
      <c r="AF90" s="37"/>
      <c r="AG90" s="37"/>
      <c r="AH90" s="37"/>
      <c r="AI90" s="37"/>
      <c r="AJ90" s="37"/>
      <c r="AK90" s="37"/>
      <c r="AL90" s="37"/>
      <c r="AM90" s="37"/>
      <c r="AN90" s="37"/>
      <c r="AO90" s="37"/>
      <c r="AP90" s="37"/>
      <c r="AQ90" s="37"/>
      <c r="AR90" s="37"/>
      <c r="AS90" s="37"/>
      <c r="AT90" s="37"/>
      <c r="AU90" s="37"/>
      <c r="AV90" s="37"/>
      <c r="AW90" s="37"/>
      <c r="AX90" s="37"/>
      <c r="AY90" s="37"/>
      <c r="AZ90" s="37"/>
      <c r="BA90" s="37"/>
      <c r="BB90" s="37"/>
      <c r="BC90" s="37"/>
      <c r="BD90" s="37"/>
    </row>
    <row r="91" spans="1:56" ht="17">
      <c r="A91" s="204"/>
      <c r="B91" s="4" t="s">
        <v>330</v>
      </c>
      <c r="D91" s="4" t="s">
        <v>41</v>
      </c>
      <c r="E91" s="35"/>
      <c r="F91" s="35"/>
      <c r="G91" s="35"/>
      <c r="H91" s="35"/>
      <c r="I91" s="35"/>
      <c r="J91" s="35"/>
      <c r="K91" s="35"/>
      <c r="L91" s="35"/>
      <c r="M91" s="35"/>
      <c r="N91" s="35"/>
      <c r="O91" s="35"/>
      <c r="P91" s="35"/>
      <c r="Q91" s="35"/>
      <c r="R91" s="35"/>
      <c r="S91" s="35"/>
      <c r="T91" s="35"/>
      <c r="U91" s="35"/>
      <c r="V91" s="35"/>
      <c r="W91" s="35"/>
      <c r="X91" s="35"/>
      <c r="Y91" s="35"/>
      <c r="Z91" s="35"/>
      <c r="AA91" s="35"/>
      <c r="AB91" s="35"/>
      <c r="AC91" s="35"/>
      <c r="AD91" s="35"/>
      <c r="AE91" s="35"/>
      <c r="AF91" s="35"/>
      <c r="AG91" s="35"/>
      <c r="AH91" s="35"/>
      <c r="AI91" s="35"/>
      <c r="AJ91" s="35"/>
      <c r="AK91" s="35"/>
      <c r="AL91" s="35"/>
      <c r="AM91" s="35"/>
      <c r="AN91" s="35"/>
      <c r="AO91" s="35"/>
      <c r="AP91" s="35"/>
      <c r="AQ91" s="35"/>
      <c r="AR91" s="35"/>
      <c r="AS91" s="35"/>
      <c r="AT91" s="35"/>
      <c r="AU91" s="35"/>
      <c r="AV91" s="35"/>
      <c r="AW91" s="35"/>
      <c r="AX91" s="35"/>
      <c r="AY91" s="35"/>
      <c r="AZ91" s="35"/>
      <c r="BA91" s="35"/>
      <c r="BB91" s="35"/>
      <c r="BC91" s="35"/>
      <c r="BD91" s="35"/>
    </row>
    <row r="92" spans="1:56" ht="17">
      <c r="A92" s="204"/>
      <c r="B92" s="4" t="s">
        <v>331</v>
      </c>
      <c r="D92" s="4" t="s">
        <v>41</v>
      </c>
      <c r="E92" s="35"/>
      <c r="F92" s="35"/>
      <c r="G92" s="35"/>
      <c r="H92" s="35"/>
      <c r="I92" s="35"/>
      <c r="J92" s="35"/>
      <c r="K92" s="35"/>
      <c r="L92" s="35"/>
      <c r="M92" s="35"/>
      <c r="N92" s="35"/>
      <c r="O92" s="35"/>
      <c r="P92" s="35"/>
      <c r="Q92" s="35"/>
      <c r="R92" s="35"/>
      <c r="S92" s="35"/>
      <c r="T92" s="35"/>
      <c r="U92" s="35"/>
      <c r="V92" s="35"/>
      <c r="W92" s="35"/>
      <c r="X92" s="35"/>
      <c r="Y92" s="35"/>
      <c r="Z92" s="35"/>
      <c r="AA92" s="35"/>
      <c r="AB92" s="35"/>
      <c r="AC92" s="35"/>
      <c r="AD92" s="35"/>
      <c r="AE92" s="35"/>
      <c r="AF92" s="35"/>
      <c r="AG92" s="35"/>
      <c r="AH92" s="35"/>
      <c r="AI92" s="35"/>
      <c r="AJ92" s="35"/>
      <c r="AK92" s="35"/>
      <c r="AL92" s="35"/>
      <c r="AM92" s="35"/>
      <c r="AN92" s="35"/>
      <c r="AO92" s="35"/>
      <c r="AP92" s="35"/>
      <c r="AQ92" s="35"/>
      <c r="AR92" s="35"/>
      <c r="AS92" s="35"/>
      <c r="AT92" s="35"/>
      <c r="AU92" s="35"/>
      <c r="AV92" s="35"/>
      <c r="AW92" s="35"/>
      <c r="AX92" s="35"/>
      <c r="AY92" s="35"/>
      <c r="AZ92" s="35"/>
      <c r="BA92" s="35"/>
      <c r="BB92" s="35"/>
      <c r="BC92" s="35"/>
      <c r="BD92" s="35"/>
    </row>
    <row r="93" spans="1:56">
      <c r="A93" s="204"/>
      <c r="B93" s="4" t="s">
        <v>214</v>
      </c>
      <c r="D93" s="4" t="s">
        <v>89</v>
      </c>
      <c r="E93" s="68"/>
      <c r="F93" s="68"/>
      <c r="G93" s="68"/>
      <c r="H93" s="68"/>
      <c r="I93" s="6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c r="AP93" s="68"/>
      <c r="AQ93" s="68"/>
      <c r="AR93" s="68"/>
      <c r="AS93" s="68"/>
      <c r="AT93" s="68"/>
      <c r="AU93" s="68"/>
      <c r="AV93" s="68"/>
      <c r="AW93" s="68"/>
      <c r="AX93" s="68"/>
      <c r="AY93" s="68"/>
      <c r="AZ93" s="68"/>
      <c r="BA93" s="68"/>
      <c r="BB93" s="68"/>
      <c r="BC93" s="68"/>
      <c r="BD93" s="68"/>
    </row>
    <row r="94" spans="1:56">
      <c r="C94" s="36"/>
    </row>
    <row r="95" spans="1:56" ht="17">
      <c r="A95" s="85"/>
      <c r="C95" s="36"/>
    </row>
    <row r="96" spans="1:56" ht="17">
      <c r="A96" s="85">
        <v>1</v>
      </c>
      <c r="B96" s="4" t="s">
        <v>332</v>
      </c>
    </row>
    <row r="97" spans="1:3">
      <c r="B97" s="69" t="s">
        <v>153</v>
      </c>
    </row>
    <row r="98" spans="1:3">
      <c r="B98" s="4" t="s">
        <v>316</v>
      </c>
    </row>
    <row r="99" spans="1:3">
      <c r="B99" s="4" t="s">
        <v>334</v>
      </c>
    </row>
    <row r="100" spans="1:3" ht="17">
      <c r="A100" s="85">
        <v>2</v>
      </c>
      <c r="B100" s="69" t="s">
        <v>152</v>
      </c>
    </row>
    <row r="105" spans="1:3">
      <c r="C105" s="36"/>
    </row>
    <row r="170" spans="2:2">
      <c r="B170" s="4" t="s">
        <v>196</v>
      </c>
    </row>
    <row r="171" spans="2:2">
      <c r="B171" s="4" t="s">
        <v>195</v>
      </c>
    </row>
    <row r="172" spans="2:2">
      <c r="B172" s="4" t="s">
        <v>317</v>
      </c>
    </row>
    <row r="173" spans="2:2">
      <c r="B173" s="4" t="s">
        <v>156</v>
      </c>
    </row>
    <row r="174" spans="2:2">
      <c r="B174" s="4" t="s">
        <v>157</v>
      </c>
    </row>
    <row r="175" spans="2:2">
      <c r="B175" s="4" t="s">
        <v>158</v>
      </c>
    </row>
    <row r="176" spans="2:2">
      <c r="B176" s="4" t="s">
        <v>159</v>
      </c>
    </row>
    <row r="177" spans="2:2">
      <c r="B177" s="4" t="s">
        <v>160</v>
      </c>
    </row>
    <row r="178" spans="2:2">
      <c r="B178" s="4" t="s">
        <v>161</v>
      </c>
    </row>
    <row r="179" spans="2:2">
      <c r="B179" s="4" t="s">
        <v>162</v>
      </c>
    </row>
    <row r="180" spans="2:2">
      <c r="B180" s="4" t="s">
        <v>163</v>
      </c>
    </row>
    <row r="181" spans="2:2">
      <c r="B181" s="4" t="s">
        <v>164</v>
      </c>
    </row>
    <row r="182" spans="2:2">
      <c r="B182" s="4" t="s">
        <v>197</v>
      </c>
    </row>
    <row r="183" spans="2:2">
      <c r="B183" s="4" t="s">
        <v>165</v>
      </c>
    </row>
    <row r="184" spans="2:2">
      <c r="B184" s="4" t="s">
        <v>166</v>
      </c>
    </row>
    <row r="185" spans="2:2">
      <c r="B185" s="4" t="s">
        <v>167</v>
      </c>
    </row>
    <row r="186" spans="2:2">
      <c r="B186" s="4" t="s">
        <v>168</v>
      </c>
    </row>
    <row r="187" spans="2:2">
      <c r="B187" s="4" t="s">
        <v>169</v>
      </c>
    </row>
    <row r="188" spans="2:2">
      <c r="B188" s="4" t="s">
        <v>170</v>
      </c>
    </row>
    <row r="189" spans="2:2">
      <c r="B189" s="4" t="s">
        <v>171</v>
      </c>
    </row>
    <row r="190" spans="2:2">
      <c r="B190" s="4" t="s">
        <v>172</v>
      </c>
    </row>
    <row r="191" spans="2:2">
      <c r="B191" s="4" t="s">
        <v>173</v>
      </c>
    </row>
    <row r="192" spans="2:2">
      <c r="B192" s="4" t="s">
        <v>198</v>
      </c>
    </row>
    <row r="193" spans="2:2">
      <c r="B193" s="4" t="s">
        <v>199</v>
      </c>
    </row>
    <row r="194" spans="2:2">
      <c r="B194" s="4" t="s">
        <v>174</v>
      </c>
    </row>
    <row r="195" spans="2:2">
      <c r="B195" s="4" t="s">
        <v>175</v>
      </c>
    </row>
    <row r="196" spans="2:2">
      <c r="B196" s="4" t="s">
        <v>176</v>
      </c>
    </row>
    <row r="197" spans="2:2">
      <c r="B197" s="4" t="s">
        <v>177</v>
      </c>
    </row>
    <row r="198" spans="2:2">
      <c r="B198" s="4" t="s">
        <v>178</v>
      </c>
    </row>
    <row r="199" spans="2:2">
      <c r="B199" s="4" t="s">
        <v>179</v>
      </c>
    </row>
    <row r="200" spans="2:2">
      <c r="B200" s="4" t="s">
        <v>180</v>
      </c>
    </row>
    <row r="201" spans="2:2">
      <c r="B201" s="4" t="s">
        <v>181</v>
      </c>
    </row>
    <row r="202" spans="2:2">
      <c r="B202" s="4" t="s">
        <v>182</v>
      </c>
    </row>
    <row r="203" spans="2:2">
      <c r="B203" s="4" t="s">
        <v>183</v>
      </c>
    </row>
    <row r="204" spans="2:2">
      <c r="B204" s="4" t="s">
        <v>184</v>
      </c>
    </row>
    <row r="205" spans="2:2">
      <c r="B205" s="4" t="s">
        <v>185</v>
      </c>
    </row>
    <row r="206" spans="2:2">
      <c r="B206" s="4" t="s">
        <v>186</v>
      </c>
    </row>
    <row r="207" spans="2:2">
      <c r="B207" s="4" t="s">
        <v>187</v>
      </c>
    </row>
    <row r="208" spans="2:2">
      <c r="B208" s="4" t="s">
        <v>188</v>
      </c>
    </row>
    <row r="209" spans="2:2">
      <c r="B209" s="4" t="s">
        <v>189</v>
      </c>
    </row>
    <row r="210" spans="2:2">
      <c r="B210" s="4" t="s">
        <v>190</v>
      </c>
    </row>
    <row r="211" spans="2:2">
      <c r="B211" s="4" t="s">
        <v>191</v>
      </c>
    </row>
    <row r="212" spans="2:2">
      <c r="B212" s="4" t="s">
        <v>192</v>
      </c>
    </row>
    <row r="213" spans="2:2">
      <c r="B213" s="4" t="s">
        <v>193</v>
      </c>
    </row>
    <row r="214" spans="2:2">
      <c r="B214" s="4" t="s">
        <v>194</v>
      </c>
    </row>
  </sheetData>
  <mergeCells count="4">
    <mergeCell ref="A13:A18"/>
    <mergeCell ref="A19:A25"/>
    <mergeCell ref="A65:A76"/>
    <mergeCell ref="A86:A93"/>
  </mergeCells>
  <dataValidations count="2">
    <dataValidation type="list" allowBlank="1" showInputMessage="1" showErrorMessage="1" sqref="B13">
      <formula1>$B$170:$B$214</formula1>
    </dataValidation>
    <dataValidation type="list" allowBlank="1" showInputMessage="1" showErrorMessage="1" sqref="B14:B24">
      <formula1>$B$170:$B$216</formula1>
    </dataValidation>
  </dataValidations>
  <hyperlinks>
    <hyperlink ref="B97" r:id="rId1"/>
    <hyperlink ref="B100" r:id="rId2"/>
  </hyperlinks>
  <pageMargins left="0.70866141732283472" right="0.70866141732283472" top="0.74803149606299213" bottom="0.74803149606299213" header="0.31496062992125984" footer="0.31496062992125984"/>
  <pageSetup paperSize="8" scale="32" orientation="landscape" r:id="rId3"/>
  <ignoredErrors>
    <ignoredError sqref="H13" unlockedFormula="1"/>
  </ignoredErrors>
  <legacyDrawing r:id="rId4"/>
</worksheet>
</file>

<file path=xl/worksheets/sheet8.xml><?xml version="1.0" encoding="utf-8"?>
<worksheet xmlns="http://schemas.openxmlformats.org/spreadsheetml/2006/main" xmlns:r="http://schemas.openxmlformats.org/officeDocument/2006/relationships">
  <dimension ref="A1:AW16"/>
  <sheetViews>
    <sheetView tabSelected="1" workbookViewId="0">
      <selection activeCell="D5" sqref="D5"/>
    </sheetView>
  </sheetViews>
  <sheetFormatPr defaultRowHeight="14.5"/>
  <cols>
    <col min="1" max="1" width="31.7265625" customWidth="1"/>
    <col min="2" max="2" width="11.26953125" customWidth="1"/>
    <col min="4" max="4" width="22.1796875" bestFit="1" customWidth="1"/>
  </cols>
  <sheetData>
    <row r="1" spans="1:49" ht="18.5">
      <c r="A1" s="1" t="s">
        <v>80</v>
      </c>
    </row>
    <row r="2" spans="1:49" ht="21">
      <c r="A2" t="s">
        <v>339</v>
      </c>
    </row>
    <row r="3" spans="1:49">
      <c r="C3" s="144"/>
      <c r="D3" s="144"/>
      <c r="E3" s="144"/>
      <c r="F3" s="144"/>
      <c r="G3" s="144"/>
      <c r="H3" s="144"/>
      <c r="I3" s="144"/>
      <c r="J3" s="144"/>
      <c r="K3" s="144"/>
    </row>
    <row r="4" spans="1:49" s="144" customFormat="1" ht="15" thickBot="1"/>
    <row r="5" spans="1:49" s="144" customFormat="1" ht="16.5">
      <c r="A5" s="208" t="s">
        <v>363</v>
      </c>
      <c r="B5" s="209"/>
      <c r="F5" s="150" t="s">
        <v>352</v>
      </c>
      <c r="G5" s="151">
        <v>0.53</v>
      </c>
      <c r="K5" s="146"/>
      <c r="L5" s="147" t="s">
        <v>354</v>
      </c>
    </row>
    <row r="6" spans="1:49" s="144" customFormat="1" ht="15" thickBot="1">
      <c r="A6" s="210"/>
      <c r="B6" s="211"/>
      <c r="F6" s="152" t="s">
        <v>351</v>
      </c>
      <c r="G6" s="153">
        <f>(L6*G5)+((1-L6)*G5^2)</f>
        <v>0.30581000000000003</v>
      </c>
      <c r="K6" s="148" t="s">
        <v>353</v>
      </c>
      <c r="L6" s="149">
        <v>0.1</v>
      </c>
    </row>
    <row r="7" spans="1:49" s="144" customFormat="1">
      <c r="A7" s="154" t="s">
        <v>364</v>
      </c>
      <c r="B7" s="155">
        <v>163</v>
      </c>
    </row>
    <row r="8" spans="1:49" s="144" customFormat="1">
      <c r="A8" s="154" t="s">
        <v>360</v>
      </c>
      <c r="B8" s="155">
        <v>8.7319999999999993</v>
      </c>
    </row>
    <row r="9" spans="1:49" s="144" customFormat="1">
      <c r="A9" s="154" t="s">
        <v>361</v>
      </c>
      <c r="B9" s="155">
        <f>100*2*8*2/1000</f>
        <v>3.2</v>
      </c>
      <c r="E9" s="160" t="s">
        <v>355</v>
      </c>
      <c r="F9" s="161"/>
      <c r="G9" s="161"/>
      <c r="H9" s="161"/>
      <c r="I9" s="161"/>
      <c r="J9" s="161"/>
      <c r="K9" s="161"/>
      <c r="L9" s="161"/>
      <c r="M9" s="161"/>
      <c r="N9" s="161"/>
      <c r="O9" s="161"/>
      <c r="P9" s="161"/>
      <c r="Q9" s="161"/>
      <c r="R9" s="161"/>
      <c r="S9" s="161"/>
      <c r="T9" s="161"/>
      <c r="U9" s="161"/>
      <c r="V9" s="161"/>
      <c r="W9" s="161"/>
      <c r="X9" s="161"/>
      <c r="Y9" s="161"/>
      <c r="Z9" s="161"/>
      <c r="AA9" s="161"/>
      <c r="AB9" s="161"/>
      <c r="AC9" s="161"/>
      <c r="AD9" s="161"/>
      <c r="AE9" s="161"/>
      <c r="AF9" s="161"/>
      <c r="AG9" s="161"/>
      <c r="AH9" s="161"/>
      <c r="AI9" s="161"/>
      <c r="AJ9" s="161"/>
      <c r="AK9" s="161"/>
      <c r="AL9" s="161"/>
      <c r="AM9" s="161"/>
      <c r="AN9" s="161"/>
      <c r="AO9" s="161"/>
      <c r="AP9" s="161"/>
      <c r="AQ9" s="161"/>
      <c r="AR9" s="161"/>
      <c r="AS9" s="161"/>
      <c r="AT9" s="161"/>
      <c r="AU9" s="161"/>
      <c r="AV9" s="161"/>
      <c r="AW9" s="162"/>
    </row>
    <row r="10" spans="1:49" s="144" customFormat="1" ht="16">
      <c r="A10" s="154" t="s">
        <v>362</v>
      </c>
      <c r="B10" s="155">
        <f>SUM(B8:B9)</f>
        <v>11.931999999999999</v>
      </c>
      <c r="D10" s="157" t="s">
        <v>356</v>
      </c>
      <c r="E10" s="158">
        <v>2016</v>
      </c>
      <c r="F10" s="158">
        <v>2017</v>
      </c>
      <c r="G10" s="158">
        <v>2018</v>
      </c>
      <c r="H10" s="158">
        <v>2019</v>
      </c>
      <c r="I10" s="158">
        <v>2020</v>
      </c>
      <c r="J10" s="158">
        <v>2021</v>
      </c>
      <c r="K10" s="158">
        <v>2022</v>
      </c>
      <c r="L10" s="158">
        <v>2023</v>
      </c>
      <c r="M10" s="158">
        <v>2024</v>
      </c>
      <c r="N10" s="158">
        <v>2025</v>
      </c>
      <c r="O10" s="158">
        <v>2026</v>
      </c>
      <c r="P10" s="158">
        <v>2027</v>
      </c>
      <c r="Q10" s="158">
        <v>2028</v>
      </c>
      <c r="R10" s="158">
        <v>2029</v>
      </c>
      <c r="S10" s="158">
        <v>2030</v>
      </c>
      <c r="T10" s="158">
        <v>2031</v>
      </c>
      <c r="U10" s="158">
        <v>2032</v>
      </c>
      <c r="V10" s="158">
        <v>2033</v>
      </c>
      <c r="W10" s="158">
        <v>2034</v>
      </c>
      <c r="X10" s="158">
        <v>2035</v>
      </c>
      <c r="Y10" s="158">
        <v>2036</v>
      </c>
      <c r="Z10" s="158">
        <v>2037</v>
      </c>
      <c r="AA10" s="158">
        <v>2038</v>
      </c>
      <c r="AB10" s="158">
        <v>2039</v>
      </c>
      <c r="AC10" s="158">
        <v>2040</v>
      </c>
      <c r="AD10" s="158">
        <v>2041</v>
      </c>
      <c r="AE10" s="158">
        <v>2042</v>
      </c>
      <c r="AF10" s="158">
        <v>2043</v>
      </c>
      <c r="AG10" s="158">
        <v>2044</v>
      </c>
      <c r="AH10" s="158">
        <v>2045</v>
      </c>
      <c r="AI10" s="158">
        <v>2046</v>
      </c>
      <c r="AJ10" s="158">
        <v>2047</v>
      </c>
      <c r="AK10" s="158">
        <v>2048</v>
      </c>
      <c r="AL10" s="158">
        <v>2049</v>
      </c>
      <c r="AM10" s="158">
        <v>2050</v>
      </c>
      <c r="AN10" s="158">
        <v>2051</v>
      </c>
      <c r="AO10" s="158">
        <v>2052</v>
      </c>
      <c r="AP10" s="158">
        <v>2053</v>
      </c>
      <c r="AQ10" s="158">
        <v>2054</v>
      </c>
      <c r="AR10" s="158">
        <v>2055</v>
      </c>
      <c r="AS10" s="158">
        <v>2056</v>
      </c>
      <c r="AT10" s="158">
        <v>2057</v>
      </c>
      <c r="AU10" s="158">
        <v>2058</v>
      </c>
      <c r="AV10" s="158">
        <v>2059</v>
      </c>
      <c r="AW10" s="158">
        <v>2060</v>
      </c>
    </row>
    <row r="11" spans="1:49" s="144" customFormat="1">
      <c r="A11" s="154" t="s">
        <v>349</v>
      </c>
      <c r="B11" s="155">
        <v>0.65</v>
      </c>
      <c r="D11" s="157" t="s">
        <v>357</v>
      </c>
      <c r="E11" s="159">
        <v>12</v>
      </c>
      <c r="F11" s="159">
        <v>22</v>
      </c>
      <c r="G11" s="159">
        <v>95</v>
      </c>
      <c r="H11" s="159">
        <v>0</v>
      </c>
      <c r="I11" s="159">
        <v>0</v>
      </c>
      <c r="J11" s="159">
        <v>0</v>
      </c>
      <c r="K11" s="159">
        <v>0</v>
      </c>
      <c r="L11" s="159">
        <v>0</v>
      </c>
      <c r="M11" s="159">
        <v>0</v>
      </c>
      <c r="N11" s="159">
        <v>0</v>
      </c>
      <c r="O11" s="159">
        <v>0</v>
      </c>
      <c r="P11" s="159">
        <v>0</v>
      </c>
      <c r="Q11" s="159">
        <v>0</v>
      </c>
      <c r="R11" s="159">
        <v>0</v>
      </c>
      <c r="S11" s="159">
        <v>0</v>
      </c>
      <c r="T11" s="159">
        <v>0</v>
      </c>
      <c r="U11" s="159">
        <v>0</v>
      </c>
      <c r="V11" s="159">
        <v>0</v>
      </c>
      <c r="W11" s="159">
        <v>0</v>
      </c>
      <c r="X11" s="159">
        <v>0</v>
      </c>
      <c r="Y11" s="159">
        <v>0</v>
      </c>
      <c r="Z11" s="159">
        <v>0</v>
      </c>
      <c r="AA11" s="159">
        <v>0</v>
      </c>
      <c r="AB11" s="159">
        <v>0</v>
      </c>
      <c r="AC11" s="159">
        <v>0</v>
      </c>
      <c r="AD11" s="159">
        <v>0</v>
      </c>
      <c r="AE11" s="159">
        <v>0</v>
      </c>
      <c r="AF11" s="159">
        <v>0</v>
      </c>
      <c r="AG11" s="159">
        <v>0</v>
      </c>
      <c r="AH11" s="159">
        <v>0</v>
      </c>
      <c r="AI11" s="159">
        <v>0</v>
      </c>
      <c r="AJ11" s="159">
        <v>0</v>
      </c>
      <c r="AK11" s="159">
        <v>0</v>
      </c>
      <c r="AL11" s="159">
        <v>0</v>
      </c>
      <c r="AM11" s="159">
        <v>0</v>
      </c>
      <c r="AN11" s="159">
        <v>0</v>
      </c>
      <c r="AO11" s="159">
        <v>0</v>
      </c>
      <c r="AP11" s="159">
        <v>0</v>
      </c>
      <c r="AQ11" s="159">
        <v>0</v>
      </c>
      <c r="AR11" s="159">
        <v>0</v>
      </c>
      <c r="AS11" s="159">
        <v>0</v>
      </c>
      <c r="AT11" s="159">
        <v>0</v>
      </c>
      <c r="AU11" s="159">
        <v>0</v>
      </c>
      <c r="AV11" s="159">
        <v>0</v>
      </c>
      <c r="AW11" s="159">
        <v>0</v>
      </c>
    </row>
    <row r="12" spans="1:49" s="144" customFormat="1">
      <c r="A12" s="154" t="s">
        <v>350</v>
      </c>
      <c r="B12" s="155">
        <v>7</v>
      </c>
      <c r="D12" s="157" t="s">
        <v>358</v>
      </c>
      <c r="E12" s="145">
        <v>0</v>
      </c>
      <c r="F12" s="145">
        <f>E11*$B$16</f>
        <v>185.79224160000004</v>
      </c>
      <c r="G12" s="145">
        <f>$B$16*SUM($E11:F11)</f>
        <v>526.41135120000013</v>
      </c>
      <c r="H12" s="145">
        <f>$B$16*SUM($E11:G11)</f>
        <v>1997.2665972000004</v>
      </c>
      <c r="I12" s="145">
        <f>$B$16*SUM($E11:H11)</f>
        <v>1997.2665972000004</v>
      </c>
      <c r="J12" s="145">
        <f>$B$16*SUM($E11:I11)</f>
        <v>1997.2665972000004</v>
      </c>
      <c r="K12" s="145">
        <f>$B$16*SUM($E11:J11)</f>
        <v>1997.2665972000004</v>
      </c>
      <c r="L12" s="145">
        <f>$B$16*SUM($E11:K11)</f>
        <v>1997.2665972000004</v>
      </c>
      <c r="M12" s="145">
        <f>$B$16*SUM($E11:L11)</f>
        <v>1997.2665972000004</v>
      </c>
      <c r="N12" s="145">
        <f t="shared" ref="N12:AW12" si="0">M12</f>
        <v>1997.2665972000004</v>
      </c>
      <c r="O12" s="145">
        <f t="shared" si="0"/>
        <v>1997.2665972000004</v>
      </c>
      <c r="P12" s="145">
        <f t="shared" si="0"/>
        <v>1997.2665972000004</v>
      </c>
      <c r="Q12" s="145">
        <f t="shared" si="0"/>
        <v>1997.2665972000004</v>
      </c>
      <c r="R12" s="145">
        <f t="shared" si="0"/>
        <v>1997.2665972000004</v>
      </c>
      <c r="S12" s="145">
        <f t="shared" si="0"/>
        <v>1997.2665972000004</v>
      </c>
      <c r="T12" s="145">
        <f t="shared" si="0"/>
        <v>1997.2665972000004</v>
      </c>
      <c r="U12" s="145">
        <f t="shared" si="0"/>
        <v>1997.2665972000004</v>
      </c>
      <c r="V12" s="145">
        <f t="shared" si="0"/>
        <v>1997.2665972000004</v>
      </c>
      <c r="W12" s="145">
        <f t="shared" si="0"/>
        <v>1997.2665972000004</v>
      </c>
      <c r="X12" s="145">
        <f t="shared" si="0"/>
        <v>1997.2665972000004</v>
      </c>
      <c r="Y12" s="145">
        <f t="shared" si="0"/>
        <v>1997.2665972000004</v>
      </c>
      <c r="Z12" s="145">
        <f t="shared" si="0"/>
        <v>1997.2665972000004</v>
      </c>
      <c r="AA12" s="145">
        <f t="shared" si="0"/>
        <v>1997.2665972000004</v>
      </c>
      <c r="AB12" s="145">
        <f t="shared" si="0"/>
        <v>1997.2665972000004</v>
      </c>
      <c r="AC12" s="145">
        <f t="shared" si="0"/>
        <v>1997.2665972000004</v>
      </c>
      <c r="AD12" s="145">
        <f t="shared" si="0"/>
        <v>1997.2665972000004</v>
      </c>
      <c r="AE12" s="145">
        <f t="shared" si="0"/>
        <v>1997.2665972000004</v>
      </c>
      <c r="AF12" s="145">
        <f t="shared" si="0"/>
        <v>1997.2665972000004</v>
      </c>
      <c r="AG12" s="145">
        <f t="shared" si="0"/>
        <v>1997.2665972000004</v>
      </c>
      <c r="AH12" s="145">
        <f t="shared" si="0"/>
        <v>1997.2665972000004</v>
      </c>
      <c r="AI12" s="145">
        <f t="shared" si="0"/>
        <v>1997.2665972000004</v>
      </c>
      <c r="AJ12" s="145">
        <f t="shared" si="0"/>
        <v>1997.2665972000004</v>
      </c>
      <c r="AK12" s="145">
        <f t="shared" si="0"/>
        <v>1997.2665972000004</v>
      </c>
      <c r="AL12" s="145">
        <f t="shared" si="0"/>
        <v>1997.2665972000004</v>
      </c>
      <c r="AM12" s="145">
        <f t="shared" si="0"/>
        <v>1997.2665972000004</v>
      </c>
      <c r="AN12" s="145">
        <f t="shared" si="0"/>
        <v>1997.2665972000004</v>
      </c>
      <c r="AO12" s="145">
        <f t="shared" si="0"/>
        <v>1997.2665972000004</v>
      </c>
      <c r="AP12" s="145">
        <f t="shared" si="0"/>
        <v>1997.2665972000004</v>
      </c>
      <c r="AQ12" s="145">
        <f t="shared" si="0"/>
        <v>1997.2665972000004</v>
      </c>
      <c r="AR12" s="145">
        <f t="shared" si="0"/>
        <v>1997.2665972000004</v>
      </c>
      <c r="AS12" s="145">
        <f t="shared" si="0"/>
        <v>1997.2665972000004</v>
      </c>
      <c r="AT12" s="145">
        <f t="shared" si="0"/>
        <v>1997.2665972000004</v>
      </c>
      <c r="AU12" s="145">
        <f t="shared" si="0"/>
        <v>1997.2665972000004</v>
      </c>
      <c r="AV12" s="145">
        <f t="shared" si="0"/>
        <v>1997.2665972000004</v>
      </c>
      <c r="AW12" s="145">
        <f t="shared" si="0"/>
        <v>1997.2665972000004</v>
      </c>
    </row>
    <row r="13" spans="1:49" s="144" customFormat="1">
      <c r="A13" s="154" t="s">
        <v>371</v>
      </c>
      <c r="B13" s="155">
        <f>(B11*8760/1000)</f>
        <v>5.694</v>
      </c>
      <c r="D13" s="157" t="s">
        <v>359</v>
      </c>
      <c r="E13" s="145">
        <f>E11*$B$10/1000</f>
        <v>0.14318399999999998</v>
      </c>
      <c r="F13" s="145">
        <f t="shared" ref="F13:L13" si="1">F11*$B$10/1000</f>
        <v>0.26250399999999996</v>
      </c>
      <c r="G13" s="145">
        <f t="shared" si="1"/>
        <v>1.13354</v>
      </c>
      <c r="H13" s="145">
        <f t="shared" si="1"/>
        <v>0</v>
      </c>
      <c r="I13" s="145">
        <f t="shared" si="1"/>
        <v>0</v>
      </c>
      <c r="J13" s="145">
        <f t="shared" si="1"/>
        <v>0</v>
      </c>
      <c r="K13" s="145">
        <f t="shared" si="1"/>
        <v>0</v>
      </c>
      <c r="L13" s="145">
        <f t="shared" si="1"/>
        <v>0</v>
      </c>
      <c r="M13" s="145"/>
      <c r="N13" s="145"/>
      <c r="O13" s="145"/>
      <c r="P13" s="145"/>
      <c r="Q13" s="145"/>
      <c r="R13" s="145"/>
      <c r="S13" s="145"/>
      <c r="T13" s="145"/>
      <c r="U13" s="145"/>
      <c r="V13" s="145"/>
      <c r="W13" s="145"/>
      <c r="X13" s="145"/>
      <c r="Y13" s="145"/>
      <c r="Z13" s="145"/>
      <c r="AA13" s="145"/>
      <c r="AB13" s="145"/>
      <c r="AC13" s="145"/>
      <c r="AD13" s="145"/>
      <c r="AE13" s="145"/>
      <c r="AF13" s="145"/>
      <c r="AG13" s="145"/>
      <c r="AH13" s="145"/>
      <c r="AI13" s="145"/>
      <c r="AJ13" s="145"/>
      <c r="AK13" s="145"/>
      <c r="AL13" s="145"/>
      <c r="AM13" s="145"/>
      <c r="AN13" s="145"/>
      <c r="AO13" s="145"/>
      <c r="AP13" s="145"/>
      <c r="AQ13" s="145"/>
      <c r="AR13" s="145"/>
      <c r="AS13" s="145"/>
      <c r="AT13" s="145"/>
      <c r="AU13" s="145"/>
      <c r="AV13" s="145"/>
      <c r="AW13" s="145"/>
    </row>
    <row r="14" spans="1:49">
      <c r="A14" s="154" t="s">
        <v>372</v>
      </c>
      <c r="B14" s="155">
        <f>B12*G6*8760/1000</f>
        <v>18.752269200000004</v>
      </c>
    </row>
    <row r="15" spans="1:49">
      <c r="A15" s="154" t="s">
        <v>386</v>
      </c>
      <c r="B15" s="155">
        <f>SUM(B13:B14)</f>
        <v>24.446269200000003</v>
      </c>
    </row>
    <row r="16" spans="1:49" ht="15" thickBot="1">
      <c r="A16" s="163" t="s">
        <v>387</v>
      </c>
      <c r="B16" s="153">
        <f>'Workings baseline'!B11-B15</f>
        <v>15.482686800000003</v>
      </c>
    </row>
  </sheetData>
  <mergeCells count="1">
    <mergeCell ref="A5:B6"/>
  </mergeCells>
  <pageMargins left="0.7" right="0.7" top="0.75" bottom="0.75" header="0.3" footer="0.3"/>
  <pageSetup paperSize="9" orientation="portrait" r:id="rId1"/>
  <ignoredErrors>
    <ignoredError sqref="B10 G12:M12" formulaRange="1"/>
  </ignoredErrors>
  <legacyDrawing r:id="rId2"/>
</worksheet>
</file>

<file path=xl/worksheets/sheet9.xml><?xml version="1.0" encoding="utf-8"?>
<worksheet xmlns="http://schemas.openxmlformats.org/spreadsheetml/2006/main" xmlns:r="http://schemas.openxmlformats.org/officeDocument/2006/relationships">
  <dimension ref="A1:P7"/>
  <sheetViews>
    <sheetView topLeftCell="A4" workbookViewId="0">
      <selection activeCell="H11" sqref="H11"/>
    </sheetView>
  </sheetViews>
  <sheetFormatPr defaultColWidth="9.1796875" defaultRowHeight="14.5"/>
  <cols>
    <col min="1" max="16384" width="9.1796875" style="144"/>
  </cols>
  <sheetData>
    <row r="1" spans="1:16">
      <c r="A1" s="165"/>
      <c r="B1" s="165"/>
      <c r="C1" s="165"/>
      <c r="D1" s="165"/>
      <c r="E1" s="165"/>
      <c r="F1" s="165"/>
      <c r="G1" s="165"/>
      <c r="H1" s="165"/>
      <c r="I1" s="165"/>
      <c r="J1" s="165"/>
      <c r="K1" s="165"/>
      <c r="L1" s="165"/>
      <c r="M1" s="165"/>
      <c r="N1" s="165"/>
      <c r="O1" s="165"/>
      <c r="P1" s="165"/>
    </row>
    <row r="2" spans="1:16" ht="15" thickBot="1">
      <c r="A2" s="165"/>
      <c r="B2" s="165"/>
      <c r="C2" s="165"/>
      <c r="D2" s="165"/>
      <c r="E2" s="165"/>
      <c r="F2" s="165"/>
      <c r="G2" s="165"/>
      <c r="H2" s="165"/>
      <c r="I2" s="165"/>
      <c r="J2" s="165"/>
      <c r="K2" s="165"/>
      <c r="L2" s="165"/>
      <c r="M2" s="165"/>
      <c r="N2" s="165"/>
      <c r="O2" s="165"/>
      <c r="P2" s="165"/>
    </row>
    <row r="3" spans="1:16" ht="15" thickBot="1">
      <c r="A3" s="166"/>
      <c r="B3" s="167"/>
      <c r="C3" s="167"/>
      <c r="D3" s="167"/>
      <c r="E3" s="167"/>
      <c r="F3" s="167"/>
      <c r="G3" s="167"/>
      <c r="H3" s="167"/>
      <c r="I3" s="214" t="s">
        <v>373</v>
      </c>
      <c r="J3" s="215"/>
      <c r="K3" s="215"/>
      <c r="L3" s="215"/>
      <c r="M3" s="215"/>
      <c r="N3" s="215"/>
      <c r="O3" s="215"/>
      <c r="P3" s="216"/>
    </row>
    <row r="4" spans="1:16">
      <c r="A4" s="214" t="s">
        <v>374</v>
      </c>
      <c r="B4" s="215"/>
      <c r="C4" s="215"/>
      <c r="D4" s="215"/>
      <c r="E4" s="215"/>
      <c r="F4" s="215"/>
      <c r="G4" s="215"/>
      <c r="H4" s="215"/>
      <c r="I4" s="217" t="s">
        <v>375</v>
      </c>
      <c r="J4" s="218"/>
      <c r="K4" s="218" t="s">
        <v>376</v>
      </c>
      <c r="L4" s="218"/>
      <c r="M4" s="218" t="s">
        <v>377</v>
      </c>
      <c r="N4" s="218"/>
      <c r="O4" s="218" t="s">
        <v>18</v>
      </c>
      <c r="P4" s="219"/>
    </row>
    <row r="5" spans="1:16" ht="94.5">
      <c r="A5" s="168" t="s">
        <v>378</v>
      </c>
      <c r="B5" s="169" t="s">
        <v>256</v>
      </c>
      <c r="C5" s="169" t="s">
        <v>379</v>
      </c>
      <c r="D5" s="169" t="s">
        <v>258</v>
      </c>
      <c r="E5" s="169" t="s">
        <v>259</v>
      </c>
      <c r="F5" s="169" t="s">
        <v>380</v>
      </c>
      <c r="G5" s="169" t="s">
        <v>261</v>
      </c>
      <c r="H5" s="169" t="s">
        <v>262</v>
      </c>
      <c r="I5" s="168" t="s">
        <v>15</v>
      </c>
      <c r="J5" s="169" t="s">
        <v>381</v>
      </c>
      <c r="K5" s="169" t="s">
        <v>15</v>
      </c>
      <c r="L5" s="169" t="s">
        <v>381</v>
      </c>
      <c r="M5" s="169" t="s">
        <v>382</v>
      </c>
      <c r="N5" s="169" t="s">
        <v>381</v>
      </c>
      <c r="O5" s="169" t="s">
        <v>383</v>
      </c>
      <c r="P5" s="170" t="s">
        <v>384</v>
      </c>
    </row>
    <row r="6" spans="1:16">
      <c r="A6" s="168" t="s">
        <v>86</v>
      </c>
      <c r="B6" s="169" t="s">
        <v>86</v>
      </c>
      <c r="C6" s="169" t="s">
        <v>86</v>
      </c>
      <c r="D6" s="169" t="s">
        <v>86</v>
      </c>
      <c r="E6" s="169" t="s">
        <v>86</v>
      </c>
      <c r="F6" s="169" t="s">
        <v>86</v>
      </c>
      <c r="G6" s="169" t="s">
        <v>86</v>
      </c>
      <c r="H6" s="169" t="s">
        <v>86</v>
      </c>
      <c r="I6" s="168" t="s">
        <v>39</v>
      </c>
      <c r="J6" s="169" t="s">
        <v>39</v>
      </c>
      <c r="K6" s="169" t="s">
        <v>39</v>
      </c>
      <c r="L6" s="169" t="s">
        <v>39</v>
      </c>
      <c r="M6" s="169" t="s">
        <v>39</v>
      </c>
      <c r="N6" s="169" t="s">
        <v>39</v>
      </c>
      <c r="O6" s="169" t="s">
        <v>385</v>
      </c>
      <c r="P6" s="170" t="s">
        <v>385</v>
      </c>
    </row>
    <row r="7" spans="1:16">
      <c r="A7" s="171">
        <f>-1*'Option 1'!E86</f>
        <v>0</v>
      </c>
      <c r="B7" s="171">
        <f>-1*'Option 1'!F86</f>
        <v>-185.79224160000004</v>
      </c>
      <c r="C7" s="171">
        <f>-1*'Option 1'!G86</f>
        <v>-526.41135120000013</v>
      </c>
      <c r="D7" s="171">
        <f>-1*'Option 1'!H86</f>
        <v>-1997.2665972000004</v>
      </c>
      <c r="E7" s="171">
        <f>-1*'Option 1'!I86</f>
        <v>-1997.2665972000004</v>
      </c>
      <c r="F7" s="171">
        <f>-1*'Option 1'!J86</f>
        <v>-1997.2665972000004</v>
      </c>
      <c r="G7" s="171">
        <f>-1*'Option 1'!K86</f>
        <v>-1997.2665972000004</v>
      </c>
      <c r="H7" s="171">
        <f>-1*'Option 1'!L86</f>
        <v>-1997.2665972000004</v>
      </c>
      <c r="I7" s="171">
        <f>-1*SUM('Option 1'!E18:L18)</f>
        <v>1.539228</v>
      </c>
      <c r="J7" s="171">
        <f>-1*SUM('Option 1'!E18:AW18)</f>
        <v>1.539228</v>
      </c>
      <c r="K7" s="171">
        <f>SUM('Option 1'!E25:L25)</f>
        <v>0</v>
      </c>
      <c r="L7" s="171">
        <f>SUM('Option 1'!E25:AW25)</f>
        <v>0</v>
      </c>
      <c r="M7" s="171">
        <f>SUM('Option 1'!E76:L76)</f>
        <v>0.59565921657683507</v>
      </c>
      <c r="N7" s="171">
        <f>SUM('Option 1'!E76:AW76)</f>
        <v>5.3013498035433431</v>
      </c>
      <c r="O7" s="171">
        <f>'Option 1'!L81</f>
        <v>-0.12304277838373572</v>
      </c>
      <c r="P7" s="171">
        <f>'Option 1'!AW81</f>
        <v>1.0287256181708111</v>
      </c>
    </row>
  </sheetData>
  <mergeCells count="6">
    <mergeCell ref="I3:P3"/>
    <mergeCell ref="A4:H4"/>
    <mergeCell ref="I4:J4"/>
    <mergeCell ref="K4:L4"/>
    <mergeCell ref="M4:N4"/>
    <mergeCell ref="O4:P4"/>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A296931D5EF91B4D8144DAF4704F6F7F" ma:contentTypeVersion="1" ma:contentTypeDescription="Create a new document." ma:contentTypeScope="" ma:versionID="994d9c833433401000c27a82dacea797">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7C58A75D-656D-45CC-B1DE-AB2438CDD421}">
  <ds:schemaRefs>
    <ds:schemaRef ds:uri="http://schemas.microsoft.com/sharepoint/v3/contenttype/forms"/>
  </ds:schemaRefs>
</ds:datastoreItem>
</file>

<file path=customXml/itemProps2.xml><?xml version="1.0" encoding="utf-8"?>
<ds:datastoreItem xmlns:ds="http://schemas.openxmlformats.org/officeDocument/2006/customXml" ds:itemID="{D34D4FE4-5BEB-4558-938B-F57AC40C17F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D59107C5-B401-4A16-BB12-3D243B9D13F0}">
  <ds:schemaRef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version control</vt:lpstr>
      <vt:lpstr>Guidance</vt:lpstr>
      <vt:lpstr>Option summary</vt:lpstr>
      <vt:lpstr>Fixed data</vt:lpstr>
      <vt:lpstr>Baseline scenario</vt:lpstr>
      <vt:lpstr>Workings baseline</vt:lpstr>
      <vt:lpstr>Option 1</vt:lpstr>
      <vt:lpstr>Workings 1</vt:lpstr>
      <vt:lpstr>Losses Snapshot Data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CBA Output Model</dc:title>
  <dc:creator>Paul Williams</dc:creator>
  <cp:lastModifiedBy>Ten, Chui Fen</cp:lastModifiedBy>
  <cp:lastPrinted>2013-03-27T15:33:01Z</cp:lastPrinted>
  <dcterms:created xsi:type="dcterms:W3CDTF">2012-02-15T20:11:21Z</dcterms:created>
  <dcterms:modified xsi:type="dcterms:W3CDTF">2018-07-02T15:35:03Z</dcterms:modified>
  <cp:contentStatus>Draft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0x010100A296931D5EF91B4D8144DAF4704F6F7F</vt:lpwstr>
  </property>
  <property fmtid="{D5CDD505-2E9C-101B-9397-08002B2CF9AE}" pid="3" name="Classification">
    <vt:lpwstr>Protect</vt:lpwstr>
  </property>
  <property fmtid="{D5CDD505-2E9C-101B-9397-08002B2CF9AE}" pid="4" name="Organisation">
    <vt:lpwstr>Choose an Organisation</vt:lpwstr>
  </property>
  <property fmtid="{D5CDD505-2E9C-101B-9397-08002B2CF9AE}" pid="5" name="DLCPolicyLabelValue">
    <vt:lpwstr>Version : 0.1</vt:lpwstr>
  </property>
  <property fmtid="{D5CDD505-2E9C-101B-9397-08002B2CF9AE}" pid="6" name="DLCPolicyLabelClientValue">
    <vt:lpwstr>Version : {_UIVersionString}</vt:lpwstr>
  </property>
  <property fmtid="{D5CDD505-2E9C-101B-9397-08002B2CF9AE}" pid="7" name="Applicable Start Date">
    <vt:lpwstr>2012-03-22T00:00:00+00:00</vt:lpwstr>
  </property>
  <property fmtid="{D5CDD505-2E9C-101B-9397-08002B2CF9AE}" pid="8" name="Applicable Duration">
    <vt:lpwstr>-</vt:lpwstr>
  </property>
</Properties>
</file>