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6075" windowWidth="15405" windowHeight="2055" tabRatio="601"/>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n-0 connection" sheetId="31" r:id="rId7"/>
    <sheet name="n-0 workings" sheetId="32" r:id="rId8"/>
  </sheets>
  <externalReferences>
    <externalReference r:id="rId9"/>
  </externalReferences>
  <calcPr calcId="125725"/>
</workbook>
</file>

<file path=xl/calcChain.xml><?xml version="1.0" encoding="utf-8"?>
<calcChain xmlns="http://schemas.openxmlformats.org/spreadsheetml/2006/main">
  <c r="E20" i="31"/>
  <c r="E19"/>
  <c r="E13"/>
  <c r="E8" i="10"/>
  <c r="E7"/>
  <c r="K44" i="27" l="1"/>
  <c r="K43"/>
  <c r="K42"/>
  <c r="K41"/>
  <c r="H16"/>
  <c r="E16"/>
  <c r="C34" l="1"/>
  <c r="J34"/>
  <c r="I34"/>
  <c r="H34"/>
  <c r="G34"/>
  <c r="F34"/>
  <c r="E34"/>
  <c r="D34"/>
  <c r="D35" l="1"/>
  <c r="H35"/>
  <c r="F35"/>
  <c r="G35"/>
  <c r="E35"/>
  <c r="I35"/>
  <c r="J35"/>
  <c r="I16" l="1"/>
  <c r="E14" i="31" s="1"/>
  <c r="F14" s="1"/>
  <c r="G14" s="1"/>
  <c r="H14" s="1"/>
  <c r="I14" s="1"/>
  <c r="J14" s="1"/>
  <c r="K14" s="1"/>
  <c r="L14" s="1"/>
  <c r="F8" i="10"/>
  <c r="G16" i="27" l="1"/>
  <c r="F9" i="10" s="1"/>
  <c r="K9" l="1"/>
  <c r="K21" i="31" s="1"/>
  <c r="L9" i="10"/>
  <c r="L21" i="31" s="1"/>
  <c r="H9" i="10"/>
  <c r="H21" i="31" s="1"/>
  <c r="M9" i="10"/>
  <c r="M21" i="31" s="1"/>
  <c r="I9" i="10"/>
  <c r="I21" i="31" s="1"/>
  <c r="G9" i="10"/>
  <c r="G21" i="31" s="1"/>
  <c r="J9" i="10"/>
  <c r="J21" i="31" s="1"/>
  <c r="BG5" i="20"/>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6"/>
  <c r="M8" i="10"/>
  <c r="D16" i="27"/>
  <c r="M20" i="31" l="1"/>
  <c r="F7" i="10"/>
  <c r="I7" s="1"/>
  <c r="G8"/>
  <c r="K8"/>
  <c r="J8"/>
  <c r="H8"/>
  <c r="L8"/>
  <c r="I8"/>
  <c r="L20" i="31" l="1"/>
  <c r="G20"/>
  <c r="I20"/>
  <c r="K20"/>
  <c r="J20"/>
  <c r="H20"/>
  <c r="J7" i="10"/>
  <c r="J19" i="31" s="1"/>
  <c r="L7" i="10"/>
  <c r="M7"/>
  <c r="M19" i="31" s="1"/>
  <c r="G7" i="10"/>
  <c r="G13" i="31" s="1"/>
  <c r="F18" s="1"/>
  <c r="F13"/>
  <c r="E18" s="1"/>
  <c r="C9" s="1"/>
  <c r="K7" i="10"/>
  <c r="K19" i="31" s="1"/>
  <c r="H7" i="10"/>
  <c r="H13" i="31" s="1"/>
  <c r="I19"/>
  <c r="I13"/>
  <c r="F21"/>
  <c r="F20"/>
  <c r="F19"/>
  <c r="G11" i="20"/>
  <c r="G10"/>
  <c r="G9"/>
  <c r="G8"/>
  <c r="G7"/>
  <c r="BD79" i="31"/>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AW18"/>
  <c r="AV18"/>
  <c r="AU18"/>
  <c r="AU26" s="1"/>
  <c r="AT18"/>
  <c r="AT26" s="1"/>
  <c r="AS18"/>
  <c r="AR18"/>
  <c r="AQ18"/>
  <c r="AQ26" s="1"/>
  <c r="AP18"/>
  <c r="AP26" s="1"/>
  <c r="AO18"/>
  <c r="AN18"/>
  <c r="AM18"/>
  <c r="AM26" s="1"/>
  <c r="AL18"/>
  <c r="AL26" s="1"/>
  <c r="AK18"/>
  <c r="AJ18"/>
  <c r="AI18"/>
  <c r="AI26" s="1"/>
  <c r="AH18"/>
  <c r="AH26" s="1"/>
  <c r="AG18"/>
  <c r="AF18"/>
  <c r="AE18"/>
  <c r="AE26" s="1"/>
  <c r="AD18"/>
  <c r="AD26" s="1"/>
  <c r="AC18"/>
  <c r="AB18"/>
  <c r="AA18"/>
  <c r="AA26" s="1"/>
  <c r="Z18"/>
  <c r="Z26" s="1"/>
  <c r="Y18"/>
  <c r="X18"/>
  <c r="W18"/>
  <c r="W26" s="1"/>
  <c r="V18"/>
  <c r="V26" s="1"/>
  <c r="U18"/>
  <c r="T18"/>
  <c r="S18"/>
  <c r="S26" s="1"/>
  <c r="R18"/>
  <c r="R26" s="1"/>
  <c r="Q18"/>
  <c r="P18"/>
  <c r="O18"/>
  <c r="O26" s="1"/>
  <c r="N18"/>
  <c r="N26" s="1"/>
  <c r="M18"/>
  <c r="BD72"/>
  <c r="G19" i="10"/>
  <c r="BD70" i="31"/>
  <c r="BD68"/>
  <c r="BD67"/>
  <c r="BD65"/>
  <c r="F19" i="10"/>
  <c r="I19"/>
  <c r="K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E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M87" i="31"/>
  <c r="D38" i="20"/>
  <c r="M25" i="31" l="1"/>
  <c r="M26" s="1"/>
  <c r="M28" s="1"/>
  <c r="M29" s="1"/>
  <c r="J25"/>
  <c r="Q26"/>
  <c r="U26"/>
  <c r="AC26"/>
  <c r="AG26"/>
  <c r="AK26"/>
  <c r="AO26"/>
  <c r="AS26"/>
  <c r="P26"/>
  <c r="T26"/>
  <c r="T28" s="1"/>
  <c r="T29" s="1"/>
  <c r="X26"/>
  <c r="AB26"/>
  <c r="AB28" s="1"/>
  <c r="AB29" s="1"/>
  <c r="AF26"/>
  <c r="AJ26"/>
  <c r="AJ28" s="1"/>
  <c r="AJ29" s="1"/>
  <c r="AN26"/>
  <c r="AR26"/>
  <c r="AR28" s="1"/>
  <c r="AR29" s="1"/>
  <c r="AV26"/>
  <c r="AW26"/>
  <c r="I25"/>
  <c r="H18"/>
  <c r="G18"/>
  <c r="G19"/>
  <c r="F25" s="1"/>
  <c r="F26" s="1"/>
  <c r="F28" s="1"/>
  <c r="F29" s="1"/>
  <c r="H19"/>
  <c r="K13"/>
  <c r="J18" s="1"/>
  <c r="J13"/>
  <c r="I18" s="1"/>
  <c r="L19"/>
  <c r="K25" s="1"/>
  <c r="L13"/>
  <c r="E25"/>
  <c r="E26" s="1"/>
  <c r="E28" s="1"/>
  <c r="E29" s="1"/>
  <c r="AN30" i="10"/>
  <c r="BC87" i="31"/>
  <c r="BA87"/>
  <c r="D82" i="20"/>
  <c r="B35" s="1"/>
  <c r="BC30" i="10"/>
  <c r="BA30"/>
  <c r="AM30"/>
  <c r="AN87" i="31"/>
  <c r="E65"/>
  <c r="G65"/>
  <c r="I65"/>
  <c r="K65"/>
  <c r="M65"/>
  <c r="O65"/>
  <c r="Q65"/>
  <c r="S65"/>
  <c r="U65"/>
  <c r="W65"/>
  <c r="Y65"/>
  <c r="AA65"/>
  <c r="AC65"/>
  <c r="AE65"/>
  <c r="AG65"/>
  <c r="AI65"/>
  <c r="AK65"/>
  <c r="AM65"/>
  <c r="AO65"/>
  <c r="AQ65"/>
  <c r="AS65"/>
  <c r="AU65"/>
  <c r="AW65"/>
  <c r="AY65"/>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F65" i="31"/>
  <c r="H65"/>
  <c r="J65"/>
  <c r="L65"/>
  <c r="N65"/>
  <c r="P65"/>
  <c r="R65"/>
  <c r="T65"/>
  <c r="V65"/>
  <c r="X65"/>
  <c r="Z65"/>
  <c r="AB65"/>
  <c r="AD65"/>
  <c r="AF65"/>
  <c r="AH65"/>
  <c r="AJ65"/>
  <c r="AL65"/>
  <c r="AN65"/>
  <c r="AP65"/>
  <c r="AR65"/>
  <c r="AT65"/>
  <c r="AV65"/>
  <c r="AX65"/>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Y26"/>
  <c r="N28"/>
  <c r="N29" s="1"/>
  <c r="P28"/>
  <c r="P29" s="1"/>
  <c r="R28"/>
  <c r="R29" s="1"/>
  <c r="V28"/>
  <c r="V29" s="1"/>
  <c r="X28"/>
  <c r="X29" s="1"/>
  <c r="Z28"/>
  <c r="Z29" s="1"/>
  <c r="AD28"/>
  <c r="AD29" s="1"/>
  <c r="AF28"/>
  <c r="AF29" s="1"/>
  <c r="AH28"/>
  <c r="AH29" s="1"/>
  <c r="AL28"/>
  <c r="AL29" s="1"/>
  <c r="AN28"/>
  <c r="AN29" s="1"/>
  <c r="AP28"/>
  <c r="AP29" s="1"/>
  <c r="AT28"/>
  <c r="AT29" s="1"/>
  <c r="AV28"/>
  <c r="AV29" s="1"/>
  <c r="O28"/>
  <c r="O29" s="1"/>
  <c r="Q28"/>
  <c r="Q29" s="1"/>
  <c r="S28"/>
  <c r="S29" s="1"/>
  <c r="U28"/>
  <c r="U29" s="1"/>
  <c r="W28"/>
  <c r="W29" s="1"/>
  <c r="Y28"/>
  <c r="Y29" s="1"/>
  <c r="AA28"/>
  <c r="AA29" s="1"/>
  <c r="AC28"/>
  <c r="AC29" s="1"/>
  <c r="AE28"/>
  <c r="AE29" s="1"/>
  <c r="AG28"/>
  <c r="AG29" s="1"/>
  <c r="AI28"/>
  <c r="AI29" s="1"/>
  <c r="AK28"/>
  <c r="AM28"/>
  <c r="AM29" s="1"/>
  <c r="AO28"/>
  <c r="AQ28"/>
  <c r="AQ29" s="1"/>
  <c r="AS28"/>
  <c r="AU28"/>
  <c r="AU29" s="1"/>
  <c r="AW28"/>
  <c r="G25" l="1"/>
  <c r="G26" s="1"/>
  <c r="G28" s="1"/>
  <c r="G29" s="1"/>
  <c r="K18"/>
  <c r="K26" s="1"/>
  <c r="K28" s="1"/>
  <c r="K29" s="1"/>
  <c r="I26"/>
  <c r="I28" s="1"/>
  <c r="I29" s="1"/>
  <c r="L18"/>
  <c r="H25"/>
  <c r="H26" s="1"/>
  <c r="H28" s="1"/>
  <c r="H29" s="1"/>
  <c r="L25"/>
  <c r="J26"/>
  <c r="J28" s="1"/>
  <c r="J29" s="1"/>
  <c r="AQ87"/>
  <c r="AQ30" i="10"/>
  <c r="AU87" i="31"/>
  <c r="AU30" i="10"/>
  <c r="AY87" i="31"/>
  <c r="AY30" i="10"/>
  <c r="AR30"/>
  <c r="AR87" i="31"/>
  <c r="AV30" i="10"/>
  <c r="AV87" i="31"/>
  <c r="AZ30" i="10"/>
  <c r="AZ87" i="31"/>
  <c r="BD30" i="10"/>
  <c r="BD87" i="31"/>
  <c r="D39" i="20"/>
  <c r="D40" s="1"/>
  <c r="D41" s="1"/>
  <c r="D42" s="1"/>
  <c r="D43" s="1"/>
  <c r="D44" s="1"/>
  <c r="AO87" i="31"/>
  <c r="AO30" i="10"/>
  <c r="AS87" i="31"/>
  <c r="AS30" i="10"/>
  <c r="AW87" i="31"/>
  <c r="AW30" i="10"/>
  <c r="AP30"/>
  <c r="AP87" i="31"/>
  <c r="AT30" i="10"/>
  <c r="AT87" i="31"/>
  <c r="AX30" i="10"/>
  <c r="AX87" i="31"/>
  <c r="BB30" i="1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AD34"/>
  <c r="AQ34"/>
  <c r="K34"/>
  <c r="E62"/>
  <c r="AX30"/>
  <c r="AV30"/>
  <c r="AT30"/>
  <c r="AR30"/>
  <c r="AP30"/>
  <c r="AN30"/>
  <c r="AL30"/>
  <c r="AJ30"/>
  <c r="AH30"/>
  <c r="AF30"/>
  <c r="AD30"/>
  <c r="AB30"/>
  <c r="Z30"/>
  <c r="X30"/>
  <c r="V30"/>
  <c r="T30"/>
  <c r="R30"/>
  <c r="P30"/>
  <c r="N30"/>
  <c r="L30"/>
  <c r="J30"/>
  <c r="H30"/>
  <c r="F30"/>
  <c r="F60" s="1"/>
  <c r="AW30"/>
  <c r="AU30"/>
  <c r="AS30"/>
  <c r="AQ30"/>
  <c r="AO30"/>
  <c r="AM30"/>
  <c r="AK30"/>
  <c r="AI30"/>
  <c r="AG30"/>
  <c r="AE30"/>
  <c r="AC30"/>
  <c r="AA30"/>
  <c r="Y30"/>
  <c r="W30"/>
  <c r="U30"/>
  <c r="S30"/>
  <c r="Q30"/>
  <c r="O30"/>
  <c r="M30"/>
  <c r="K30"/>
  <c r="I30"/>
  <c r="G30"/>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AJ35"/>
  <c r="AW35"/>
  <c r="Q35"/>
  <c r="AX31"/>
  <c r="AV31"/>
  <c r="AT31"/>
  <c r="AR31"/>
  <c r="AP31"/>
  <c r="AN31"/>
  <c r="AL31"/>
  <c r="AJ31"/>
  <c r="AH31"/>
  <c r="AF31"/>
  <c r="AD31"/>
  <c r="AB31"/>
  <c r="Z31"/>
  <c r="X31"/>
  <c r="V31"/>
  <c r="T31"/>
  <c r="R31"/>
  <c r="P31"/>
  <c r="N31"/>
  <c r="L31"/>
  <c r="J31"/>
  <c r="H31"/>
  <c r="AY31"/>
  <c r="AW31"/>
  <c r="AU31"/>
  <c r="AS31"/>
  <c r="AQ31"/>
  <c r="AO31"/>
  <c r="AM31"/>
  <c r="AK31"/>
  <c r="AI31"/>
  <c r="AG31"/>
  <c r="AE31"/>
  <c r="AC31"/>
  <c r="AA31"/>
  <c r="Y31"/>
  <c r="W31"/>
  <c r="U31"/>
  <c r="S31"/>
  <c r="Q31"/>
  <c r="O31"/>
  <c r="M31"/>
  <c r="K31"/>
  <c r="I31"/>
  <c r="G31"/>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E13"/>
  <c r="Y35" i="31" l="1"/>
  <c r="AR35"/>
  <c r="AI34"/>
  <c r="BB34"/>
  <c r="L35"/>
  <c r="V34"/>
  <c r="AO35"/>
  <c r="AB35"/>
  <c r="AA34"/>
  <c r="N34"/>
  <c r="AT34"/>
  <c r="AG35"/>
  <c r="T35"/>
  <c r="AZ35"/>
  <c r="S34"/>
  <c r="AY34"/>
  <c r="AL34"/>
  <c r="O35"/>
  <c r="AE35"/>
  <c r="AU35"/>
  <c r="R35"/>
  <c r="AH35"/>
  <c r="AX35"/>
  <c r="Q34"/>
  <c r="AG34"/>
  <c r="AW34"/>
  <c r="T34"/>
  <c r="AJ34"/>
  <c r="AZ34"/>
  <c r="M35"/>
  <c r="U35"/>
  <c r="AC35"/>
  <c r="AK35"/>
  <c r="AS35"/>
  <c r="BA35"/>
  <c r="P35"/>
  <c r="X35"/>
  <c r="AF35"/>
  <c r="AN35"/>
  <c r="AV35"/>
  <c r="O34"/>
  <c r="W34"/>
  <c r="AE34"/>
  <c r="AM34"/>
  <c r="AU34"/>
  <c r="J34"/>
  <c r="R34"/>
  <c r="Z34"/>
  <c r="AH34"/>
  <c r="AP34"/>
  <c r="AX34"/>
  <c r="W35"/>
  <c r="AM35"/>
  <c r="BC35"/>
  <c r="Z35"/>
  <c r="AP35"/>
  <c r="Y34"/>
  <c r="AO34"/>
  <c r="L34"/>
  <c r="AB34"/>
  <c r="AR34"/>
  <c r="K35"/>
  <c r="S35"/>
  <c r="AA35"/>
  <c r="AI35"/>
  <c r="AQ35"/>
  <c r="AY35"/>
  <c r="N35"/>
  <c r="V35"/>
  <c r="AD35"/>
  <c r="AL35"/>
  <c r="AT35"/>
  <c r="BB35"/>
  <c r="M34"/>
  <c r="U34"/>
  <c r="AC34"/>
  <c r="AK34"/>
  <c r="AS34"/>
  <c r="BA34"/>
  <c r="P34"/>
  <c r="X34"/>
  <c r="AF34"/>
  <c r="AN34"/>
  <c r="AV34"/>
  <c r="L26"/>
  <c r="L28" s="1"/>
  <c r="V33"/>
  <c r="AU33"/>
  <c r="AA33"/>
  <c r="AT33"/>
  <c r="S33"/>
  <c r="AQ33"/>
  <c r="R33"/>
  <c r="AL33"/>
  <c r="O33"/>
  <c r="AI33"/>
  <c r="N33"/>
  <c r="AH33"/>
  <c r="K33"/>
  <c r="AE33"/>
  <c r="AY33"/>
  <c r="AD33"/>
  <c r="AX33"/>
  <c r="W33"/>
  <c r="AM33"/>
  <c r="J33"/>
  <c r="Z33"/>
  <c r="AP33"/>
  <c r="M33"/>
  <c r="U33"/>
  <c r="AC33"/>
  <c r="AK33"/>
  <c r="AS33"/>
  <c r="BA33"/>
  <c r="P33"/>
  <c r="X33"/>
  <c r="AF33"/>
  <c r="AN33"/>
  <c r="AV33"/>
  <c r="I33"/>
  <c r="Q33"/>
  <c r="Y33"/>
  <c r="AG33"/>
  <c r="AO33"/>
  <c r="AW33"/>
  <c r="L33"/>
  <c r="T33"/>
  <c r="AB33"/>
  <c r="AJ33"/>
  <c r="AR33"/>
  <c r="AZ33"/>
  <c r="J32"/>
  <c r="AP32"/>
  <c r="W32"/>
  <c r="O32"/>
  <c r="AU32"/>
  <c r="AH32"/>
  <c r="AM32"/>
  <c r="Z32"/>
  <c r="AE32"/>
  <c r="R32"/>
  <c r="AX32"/>
  <c r="M32"/>
  <c r="U32"/>
  <c r="AC32"/>
  <c r="AK32"/>
  <c r="AS32"/>
  <c r="H32"/>
  <c r="H60" s="1"/>
  <c r="P32"/>
  <c r="X32"/>
  <c r="AF32"/>
  <c r="AN32"/>
  <c r="AV32"/>
  <c r="K32"/>
  <c r="S32"/>
  <c r="AA32"/>
  <c r="AI32"/>
  <c r="AQ32"/>
  <c r="AY32"/>
  <c r="N32"/>
  <c r="V32"/>
  <c r="AD32"/>
  <c r="AL32"/>
  <c r="AT32"/>
  <c r="I32"/>
  <c r="Q32"/>
  <c r="Y32"/>
  <c r="AG32"/>
  <c r="AO32"/>
  <c r="AW32"/>
  <c r="L32"/>
  <c r="T32"/>
  <c r="AB32"/>
  <c r="AJ32"/>
  <c r="AR32"/>
  <c r="AZ32"/>
  <c r="Z36"/>
  <c r="AM36"/>
  <c r="R36"/>
  <c r="W36"/>
  <c r="BC36"/>
  <c r="AP36"/>
  <c r="AE36"/>
  <c r="AX36"/>
  <c r="O36"/>
  <c r="AU36"/>
  <c r="AH36"/>
  <c r="M36"/>
  <c r="U36"/>
  <c r="AC36"/>
  <c r="AK36"/>
  <c r="AS36"/>
  <c r="BA36"/>
  <c r="P36"/>
  <c r="X36"/>
  <c r="AF36"/>
  <c r="AN36"/>
  <c r="AV36"/>
  <c r="BD36"/>
  <c r="S36"/>
  <c r="AA36"/>
  <c r="AI36"/>
  <c r="AQ36"/>
  <c r="AY36"/>
  <c r="N36"/>
  <c r="V36"/>
  <c r="AD36"/>
  <c r="AL36"/>
  <c r="AT36"/>
  <c r="BB36"/>
  <c r="Q36"/>
  <c r="Y36"/>
  <c r="AG36"/>
  <c r="AO36"/>
  <c r="AW36"/>
  <c r="L36"/>
  <c r="T36"/>
  <c r="AB36"/>
  <c r="AJ36"/>
  <c r="AR36"/>
  <c r="AZ36"/>
  <c r="D45" i="20"/>
  <c r="G60" i="31"/>
  <c r="E63"/>
  <c r="E64" s="1"/>
  <c r="F61"/>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L29" i="31" l="1"/>
  <c r="BB37"/>
  <c r="BB60" s="1"/>
  <c r="AT37"/>
  <c r="AT60" s="1"/>
  <c r="AL37"/>
  <c r="AL60" s="1"/>
  <c r="AD37"/>
  <c r="AD60" s="1"/>
  <c r="V37"/>
  <c r="V60" s="1"/>
  <c r="N37"/>
  <c r="AW37"/>
  <c r="AW60" s="1"/>
  <c r="AO37"/>
  <c r="AO60" s="1"/>
  <c r="AG37"/>
  <c r="AG60" s="1"/>
  <c r="Y37"/>
  <c r="Y60" s="1"/>
  <c r="Q37"/>
  <c r="Q60" s="1"/>
  <c r="BD37"/>
  <c r="BD60" s="1"/>
  <c r="AN37"/>
  <c r="AN60" s="1"/>
  <c r="P37"/>
  <c r="P60" s="1"/>
  <c r="AI37"/>
  <c r="AI60" s="1"/>
  <c r="AX37"/>
  <c r="AX60" s="1"/>
  <c r="AP37"/>
  <c r="AP60" s="1"/>
  <c r="AH37"/>
  <c r="AH60" s="1"/>
  <c r="Z37"/>
  <c r="Z60" s="1"/>
  <c r="R37"/>
  <c r="R60" s="1"/>
  <c r="BA37"/>
  <c r="BA60" s="1"/>
  <c r="AS37"/>
  <c r="AS60" s="1"/>
  <c r="AK37"/>
  <c r="AK60" s="1"/>
  <c r="AC37"/>
  <c r="AC60" s="1"/>
  <c r="U37"/>
  <c r="U60" s="1"/>
  <c r="M37"/>
  <c r="M60" s="1"/>
  <c r="AZ37"/>
  <c r="AZ60" s="1"/>
  <c r="AR37"/>
  <c r="AR60" s="1"/>
  <c r="AJ37"/>
  <c r="AJ60" s="1"/>
  <c r="AB37"/>
  <c r="AB60" s="1"/>
  <c r="T37"/>
  <c r="T60" s="1"/>
  <c r="BC37"/>
  <c r="BC60" s="1"/>
  <c r="AU37"/>
  <c r="AU60" s="1"/>
  <c r="AM37"/>
  <c r="AE37"/>
  <c r="AE60" s="1"/>
  <c r="W37"/>
  <c r="W60" s="1"/>
  <c r="O37"/>
  <c r="O60" s="1"/>
  <c r="AV37"/>
  <c r="AV60" s="1"/>
  <c r="AF37"/>
  <c r="AF60" s="1"/>
  <c r="X37"/>
  <c r="X60" s="1"/>
  <c r="AY37"/>
  <c r="AY60" s="1"/>
  <c r="AQ37"/>
  <c r="AQ60" s="1"/>
  <c r="AA37"/>
  <c r="AA60" s="1"/>
  <c r="S37"/>
  <c r="S60" s="1"/>
  <c r="K60"/>
  <c r="AM60"/>
  <c r="J60"/>
  <c r="I60"/>
  <c r="L60"/>
  <c r="N60"/>
  <c r="D46" i="20"/>
  <c r="E87" i="31"/>
  <c r="E30" i="10"/>
  <c r="F62" i="31"/>
  <c r="G61" s="1"/>
  <c r="G62" s="1"/>
  <c r="H61" s="1"/>
  <c r="H62" s="1"/>
  <c r="I61" s="1"/>
  <c r="E20" i="1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D47" i="20" l="1"/>
  <c r="F30" i="10"/>
  <c r="F87" i="31"/>
  <c r="BC14" i="10"/>
  <c r="BC69" i="31"/>
  <c r="BC66"/>
  <c r="AY14" i="10"/>
  <c r="AY69" i="31"/>
  <c r="AY66"/>
  <c r="AW14" i="10"/>
  <c r="AW69" i="31"/>
  <c r="AW66"/>
  <c r="AU14" i="10"/>
  <c r="AU69" i="31"/>
  <c r="AU66"/>
  <c r="AS14" i="10"/>
  <c r="AS69" i="31"/>
  <c r="AS66"/>
  <c r="AQ14" i="10"/>
  <c r="AQ69" i="31"/>
  <c r="AQ66"/>
  <c r="AO14" i="10"/>
  <c r="AO69" i="31"/>
  <c r="AO66"/>
  <c r="AM14" i="10"/>
  <c r="AM69" i="31"/>
  <c r="AM66"/>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14" i="10"/>
  <c r="AV69" i="31"/>
  <c r="AV66"/>
  <c r="AT14" i="10"/>
  <c r="AT69" i="31"/>
  <c r="AT66"/>
  <c r="AR14" i="10"/>
  <c r="AR69" i="31"/>
  <c r="AR66"/>
  <c r="AP14" i="10"/>
  <c r="AP69" i="31"/>
  <c r="AP66"/>
  <c r="AN14" i="10"/>
  <c r="AN69" i="31"/>
  <c r="AN66"/>
  <c r="AL69"/>
  <c r="AJ69"/>
  <c r="AH69"/>
  <c r="AF69"/>
  <c r="AD69"/>
  <c r="AB69"/>
  <c r="Z69"/>
  <c r="X69"/>
  <c r="V69"/>
  <c r="T69"/>
  <c r="R69"/>
  <c r="P69"/>
  <c r="N69"/>
  <c r="L69"/>
  <c r="J69"/>
  <c r="H69"/>
  <c r="F14" i="10"/>
  <c r="F69" i="31"/>
  <c r="F66"/>
  <c r="I62"/>
  <c r="J61" s="1"/>
  <c r="F63"/>
  <c r="F64" s="1"/>
  <c r="H63"/>
  <c r="H64" s="1"/>
  <c r="G63"/>
  <c r="G64" s="1"/>
  <c r="AV76" l="1"/>
  <c r="BD76"/>
  <c r="AO76"/>
  <c r="AW76"/>
  <c r="AR76"/>
  <c r="AZ76"/>
  <c r="E76"/>
  <c r="E77" s="1"/>
  <c r="E80" s="1"/>
  <c r="E81" s="1"/>
  <c r="AS76"/>
  <c r="AN76"/>
  <c r="BC76"/>
  <c r="D48" i="20"/>
  <c r="G87" i="31"/>
  <c r="G66" s="1"/>
  <c r="G76" s="1"/>
  <c r="G77" s="1"/>
  <c r="G80" s="1"/>
  <c r="G30" i="10"/>
  <c r="G14" s="1"/>
  <c r="F76" i="31"/>
  <c r="F77" s="1"/>
  <c r="F80" s="1"/>
  <c r="AP76"/>
  <c r="AT76"/>
  <c r="AX76"/>
  <c r="BB76"/>
  <c r="BA76"/>
  <c r="AM76"/>
  <c r="AQ76"/>
  <c r="AU76"/>
  <c r="AY76"/>
  <c r="I63"/>
  <c r="I64" s="1"/>
  <c r="J62"/>
  <c r="K61" s="1"/>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F81" i="31" l="1"/>
  <c r="G81" s="1"/>
  <c r="D49" i="20"/>
  <c r="H30" i="10"/>
  <c r="H14" s="1"/>
  <c r="H24" s="1"/>
  <c r="H87" i="31"/>
  <c r="H66" s="1"/>
  <c r="H76" s="1"/>
  <c r="H77" s="1"/>
  <c r="H80" s="1"/>
  <c r="J63"/>
  <c r="J64" s="1"/>
  <c r="K62"/>
  <c r="L61" s="1"/>
  <c r="F24" i="10"/>
  <c r="G24"/>
  <c r="AM24"/>
  <c r="AN24"/>
  <c r="AO24"/>
  <c r="AP24"/>
  <c r="AQ24"/>
  <c r="AR24"/>
  <c r="AS24"/>
  <c r="AT24"/>
  <c r="AU24"/>
  <c r="AV24"/>
  <c r="AW24"/>
  <c r="AX24"/>
  <c r="AY24"/>
  <c r="AZ24"/>
  <c r="BA24"/>
  <c r="BB24"/>
  <c r="BC24"/>
  <c r="BD24"/>
  <c r="E24"/>
  <c r="H81" i="31" l="1"/>
  <c r="D50" i="20"/>
  <c r="K63" i="31"/>
  <c r="K64" s="1"/>
  <c r="I87"/>
  <c r="I66" s="1"/>
  <c r="I76" s="1"/>
  <c r="I77" s="1"/>
  <c r="I80" s="1"/>
  <c r="I30" i="10"/>
  <c r="I14" s="1"/>
  <c r="I24" s="1"/>
  <c r="L62" i="31"/>
  <c r="M61" s="1"/>
  <c r="I81" l="1"/>
  <c r="D51" i="20"/>
  <c r="J30" i="10"/>
  <c r="J14" s="1"/>
  <c r="J24" s="1"/>
  <c r="J87" i="31"/>
  <c r="J66" s="1"/>
  <c r="J76" s="1"/>
  <c r="J77" s="1"/>
  <c r="J80" s="1"/>
  <c r="L63"/>
  <c r="L64" s="1"/>
  <c r="M62"/>
  <c r="N61" s="1"/>
  <c r="J81" l="1"/>
  <c r="K87"/>
  <c r="K66" s="1"/>
  <c r="K76" s="1"/>
  <c r="K77" s="1"/>
  <c r="K80" s="1"/>
  <c r="K30" i="10"/>
  <c r="K14" s="1"/>
  <c r="K24" s="1"/>
  <c r="D52" i="20"/>
  <c r="M63" i="31"/>
  <c r="M64" s="1"/>
  <c r="N62"/>
  <c r="O61" s="1"/>
  <c r="K81" l="1"/>
  <c r="D53" i="20"/>
  <c r="L30" i="10"/>
  <c r="L14" s="1"/>
  <c r="L24" s="1"/>
  <c r="L87" i="31"/>
  <c r="L66" s="1"/>
  <c r="L76" s="1"/>
  <c r="L77" s="1"/>
  <c r="L80" s="1"/>
  <c r="O62"/>
  <c r="P61" s="1"/>
  <c r="N63"/>
  <c r="N64" s="1"/>
  <c r="L81" l="1"/>
  <c r="D54" i="20"/>
  <c r="M87" i="31"/>
  <c r="M66" s="1"/>
  <c r="M76" s="1"/>
  <c r="M77" s="1"/>
  <c r="M80" s="1"/>
  <c r="M30" i="10"/>
  <c r="M14" s="1"/>
  <c r="M24" s="1"/>
  <c r="P62" i="31"/>
  <c r="Q61" s="1"/>
  <c r="O63"/>
  <c r="O64" s="1"/>
  <c r="M81" l="1"/>
  <c r="D55" i="20"/>
  <c r="N30" i="10"/>
  <c r="N14" s="1"/>
  <c r="N24" s="1"/>
  <c r="N87" i="31"/>
  <c r="N66" s="1"/>
  <c r="N76" s="1"/>
  <c r="N77" s="1"/>
  <c r="N80" s="1"/>
  <c r="Q62"/>
  <c r="R61" s="1"/>
  <c r="P63"/>
  <c r="P64" s="1"/>
  <c r="N81" l="1"/>
  <c r="O87"/>
  <c r="O66" s="1"/>
  <c r="O76" s="1"/>
  <c r="O77" s="1"/>
  <c r="O80" s="1"/>
  <c r="O30" i="10"/>
  <c r="O14" s="1"/>
  <c r="O24" s="1"/>
  <c r="D56" i="20"/>
  <c r="R62" i="31"/>
  <c r="S61" s="1"/>
  <c r="Q63"/>
  <c r="Q64" s="1"/>
  <c r="O81" l="1"/>
  <c r="P30" i="10"/>
  <c r="P14" s="1"/>
  <c r="P24" s="1"/>
  <c r="P87" i="31"/>
  <c r="P66" s="1"/>
  <c r="P76" s="1"/>
  <c r="P77" s="1"/>
  <c r="P80" s="1"/>
  <c r="D57" i="20"/>
  <c r="S62" i="31"/>
  <c r="T61" s="1"/>
  <c r="R63"/>
  <c r="R64" s="1"/>
  <c r="P81" l="1"/>
  <c r="Q87"/>
  <c r="Q66" s="1"/>
  <c r="Q76" s="1"/>
  <c r="Q77" s="1"/>
  <c r="Q80" s="1"/>
  <c r="Q30" i="10"/>
  <c r="Q14" s="1"/>
  <c r="Q24" s="1"/>
  <c r="D58" i="20"/>
  <c r="T62" i="31"/>
  <c r="U61" s="1"/>
  <c r="S63"/>
  <c r="S64" s="1"/>
  <c r="Q81" l="1"/>
  <c r="R30" i="10"/>
  <c r="R14" s="1"/>
  <c r="R24" s="1"/>
  <c r="R87" i="31"/>
  <c r="R66" s="1"/>
  <c r="R76" s="1"/>
  <c r="R77" s="1"/>
  <c r="R80" s="1"/>
  <c r="D59" i="20"/>
  <c r="U62" i="31"/>
  <c r="V61" s="1"/>
  <c r="T63"/>
  <c r="T64" s="1"/>
  <c r="R81" l="1"/>
  <c r="S87"/>
  <c r="S66" s="1"/>
  <c r="S76" s="1"/>
  <c r="S77" s="1"/>
  <c r="S80" s="1"/>
  <c r="S30" i="10"/>
  <c r="S14" s="1"/>
  <c r="S24" s="1"/>
  <c r="D60" i="20"/>
  <c r="V62" i="31"/>
  <c r="W61" s="1"/>
  <c r="U63"/>
  <c r="U64" s="1"/>
  <c r="S81" l="1"/>
  <c r="T30" i="10"/>
  <c r="T14" s="1"/>
  <c r="T24" s="1"/>
  <c r="T87" i="31"/>
  <c r="T66" s="1"/>
  <c r="T76" s="1"/>
  <c r="T77" s="1"/>
  <c r="T80" s="1"/>
  <c r="D61" i="20"/>
  <c r="W62" i="31"/>
  <c r="X61" s="1"/>
  <c r="V63"/>
  <c r="V64" s="1"/>
  <c r="T81" l="1"/>
  <c r="U87"/>
  <c r="U66" s="1"/>
  <c r="U76" s="1"/>
  <c r="U77" s="1"/>
  <c r="U80" s="1"/>
  <c r="U30" i="10"/>
  <c r="U14" s="1"/>
  <c r="U24" s="1"/>
  <c r="D62" i="20"/>
  <c r="X62" i="31"/>
  <c r="Y61" s="1"/>
  <c r="W63"/>
  <c r="W64" s="1"/>
  <c r="U81" l="1"/>
  <c r="D63" i="20"/>
  <c r="V30" i="10"/>
  <c r="V14" s="1"/>
  <c r="V24" s="1"/>
  <c r="V87" i="31"/>
  <c r="V66" s="1"/>
  <c r="V76" s="1"/>
  <c r="V77" s="1"/>
  <c r="V80" s="1"/>
  <c r="Y62"/>
  <c r="Z61" s="1"/>
  <c r="X63"/>
  <c r="X64" s="1"/>
  <c r="V81" l="1"/>
  <c r="D64" i="20"/>
  <c r="W87" i="31"/>
  <c r="W66" s="1"/>
  <c r="W76" s="1"/>
  <c r="W77" s="1"/>
  <c r="W80" s="1"/>
  <c r="W30" i="10"/>
  <c r="W14" s="1"/>
  <c r="W24" s="1"/>
  <c r="Z62" i="31"/>
  <c r="AA61" s="1"/>
  <c r="Y63"/>
  <c r="Y64" s="1"/>
  <c r="W81" l="1"/>
  <c r="D65" i="20"/>
  <c r="X30" i="10"/>
  <c r="X14" s="1"/>
  <c r="X24" s="1"/>
  <c r="X87" i="31"/>
  <c r="X66" s="1"/>
  <c r="X76" s="1"/>
  <c r="X77" s="1"/>
  <c r="X80" s="1"/>
  <c r="AA62"/>
  <c r="AB61" s="1"/>
  <c r="Z63"/>
  <c r="Z64" s="1"/>
  <c r="X81" l="1"/>
  <c r="D66" i="20"/>
  <c r="Y87" i="31"/>
  <c r="Y66" s="1"/>
  <c r="Y76" s="1"/>
  <c r="Y77" s="1"/>
  <c r="Y80" s="1"/>
  <c r="Y30" i="10"/>
  <c r="Y14" s="1"/>
  <c r="Y24" s="1"/>
  <c r="AB62" i="31"/>
  <c r="AC61" s="1"/>
  <c r="AA63"/>
  <c r="AA64" s="1"/>
  <c r="Y81" l="1"/>
  <c r="D67" i="20"/>
  <c r="Z30" i="10"/>
  <c r="Z14" s="1"/>
  <c r="Z24" s="1"/>
  <c r="Z87" i="31"/>
  <c r="Z66" s="1"/>
  <c r="Z76" s="1"/>
  <c r="Z77" s="1"/>
  <c r="Z80" s="1"/>
  <c r="AC62"/>
  <c r="AD61" s="1"/>
  <c r="AB63"/>
  <c r="AB64" s="1"/>
  <c r="Z81" l="1"/>
  <c r="D68" i="20"/>
  <c r="AA87" i="31"/>
  <c r="AA66" s="1"/>
  <c r="AA76" s="1"/>
  <c r="AA77" s="1"/>
  <c r="AA80" s="1"/>
  <c r="AA30" i="10"/>
  <c r="AA14" s="1"/>
  <c r="AA24" s="1"/>
  <c r="AC63" i="31"/>
  <c r="AC64" s="1"/>
  <c r="AD62"/>
  <c r="AE61" s="1"/>
  <c r="AA81" l="1"/>
  <c r="C4" s="1"/>
  <c r="G28" i="29" s="1"/>
  <c r="D69" i="20"/>
  <c r="AB30" i="10"/>
  <c r="AB14" s="1"/>
  <c r="AB24" s="1"/>
  <c r="AB87" i="31"/>
  <c r="AB66" s="1"/>
  <c r="AB76" s="1"/>
  <c r="AB77" s="1"/>
  <c r="AB80" s="1"/>
  <c r="AE62"/>
  <c r="AF61" s="1"/>
  <c r="AD63"/>
  <c r="AD64" s="1"/>
  <c r="AB81" l="1"/>
  <c r="D70" i="20"/>
  <c r="AC87" i="31"/>
  <c r="AC66" s="1"/>
  <c r="AC76" s="1"/>
  <c r="AC77" s="1"/>
  <c r="AC80" s="1"/>
  <c r="AC30" i="10"/>
  <c r="AC14" s="1"/>
  <c r="AC24" s="1"/>
  <c r="AF62" i="31"/>
  <c r="AG61" s="1"/>
  <c r="AE63"/>
  <c r="AE64" s="1"/>
  <c r="AC81" l="1"/>
  <c r="D71" i="20"/>
  <c r="AD30" i="10"/>
  <c r="AD14" s="1"/>
  <c r="AD24" s="1"/>
  <c r="AD87" i="31"/>
  <c r="AD66" s="1"/>
  <c r="AD76" s="1"/>
  <c r="AD77" s="1"/>
  <c r="AD80" s="1"/>
  <c r="AG62"/>
  <c r="AH61" s="1"/>
  <c r="AF63"/>
  <c r="AF64" s="1"/>
  <c r="AD81" l="1"/>
  <c r="D72" i="20"/>
  <c r="AE87" i="31"/>
  <c r="AE66" s="1"/>
  <c r="AE76" s="1"/>
  <c r="AE77" s="1"/>
  <c r="AE80" s="1"/>
  <c r="AE30" i="10"/>
  <c r="AE14" s="1"/>
  <c r="AE24" s="1"/>
  <c r="AH62" i="31"/>
  <c r="AI61" s="1"/>
  <c r="AG63"/>
  <c r="AG64" s="1"/>
  <c r="AE81" l="1"/>
  <c r="D73" i="20"/>
  <c r="AF30" i="10"/>
  <c r="AF14" s="1"/>
  <c r="AF24" s="1"/>
  <c r="AF87" i="31"/>
  <c r="AF66" s="1"/>
  <c r="AF76" s="1"/>
  <c r="AF77" s="1"/>
  <c r="AF80" s="1"/>
  <c r="AI62"/>
  <c r="AJ61" s="1"/>
  <c r="AH63"/>
  <c r="AH64" s="1"/>
  <c r="AF81" l="1"/>
  <c r="D74" i="20"/>
  <c r="AG87" i="31"/>
  <c r="AG66" s="1"/>
  <c r="AG76" s="1"/>
  <c r="AG77" s="1"/>
  <c r="AG80" s="1"/>
  <c r="AG30" i="10"/>
  <c r="AG14" s="1"/>
  <c r="AG24" s="1"/>
  <c r="AJ62" i="31"/>
  <c r="AK61" s="1"/>
  <c r="AI63"/>
  <c r="AI64" s="1"/>
  <c r="AG81" l="1"/>
  <c r="D75" i="20"/>
  <c r="AH30" i="10"/>
  <c r="AH14" s="1"/>
  <c r="AH24" s="1"/>
  <c r="AH87" i="31"/>
  <c r="AH66" s="1"/>
  <c r="AH76" s="1"/>
  <c r="AH77" s="1"/>
  <c r="AH80" s="1"/>
  <c r="AK62"/>
  <c r="AL61" s="1"/>
  <c r="AJ63"/>
  <c r="AJ64" s="1"/>
  <c r="AH81" l="1"/>
  <c r="D76" i="20"/>
  <c r="AI87" i="31"/>
  <c r="AI66" s="1"/>
  <c r="AI76" s="1"/>
  <c r="AI77" s="1"/>
  <c r="AI80" s="1"/>
  <c r="AI30" i="10"/>
  <c r="AI14" s="1"/>
  <c r="AI24" s="1"/>
  <c r="AK63" i="31"/>
  <c r="AK64" s="1"/>
  <c r="AL62"/>
  <c r="AM61" s="1"/>
  <c r="AI81" l="1"/>
  <c r="C5" s="1"/>
  <c r="H28" i="29" s="1"/>
  <c r="D77" i="20"/>
  <c r="AJ30" i="10"/>
  <c r="AJ14" s="1"/>
  <c r="AJ24" s="1"/>
  <c r="AJ87" i="31"/>
  <c r="AJ66" s="1"/>
  <c r="AJ76" s="1"/>
  <c r="AJ77" s="1"/>
  <c r="AJ80" s="1"/>
  <c r="AM62"/>
  <c r="AN61" s="1"/>
  <c r="AL63"/>
  <c r="AL64" s="1"/>
  <c r="AJ81" l="1"/>
  <c r="D79" i="20"/>
  <c r="AK87" i="31"/>
  <c r="AK66" s="1"/>
  <c r="AK76" s="1"/>
  <c r="AK77" s="1"/>
  <c r="AK80" s="1"/>
  <c r="AK30" i="10"/>
  <c r="AK14" s="1"/>
  <c r="AK24" s="1"/>
  <c r="AN62" i="31"/>
  <c r="AO61" s="1"/>
  <c r="AM63"/>
  <c r="AM64" s="1"/>
  <c r="AM77" s="1"/>
  <c r="AM80" s="1"/>
  <c r="AK81" l="1"/>
  <c r="AL30" i="10"/>
  <c r="AL14" s="1"/>
  <c r="AL24" s="1"/>
  <c r="AL87" i="31"/>
  <c r="AL66" s="1"/>
  <c r="AL76" s="1"/>
  <c r="AL77" s="1"/>
  <c r="AL80" s="1"/>
  <c r="AO62"/>
  <c r="AP61" s="1"/>
  <c r="AN63"/>
  <c r="AN64" s="1"/>
  <c r="AN77" s="1"/>
  <c r="AN80" s="1"/>
  <c r="AL81" l="1"/>
  <c r="AM81" s="1"/>
  <c r="AN81" s="1"/>
  <c r="AP62"/>
  <c r="AQ61" s="1"/>
  <c r="AO63"/>
  <c r="AO64" s="1"/>
  <c r="AO77" s="1"/>
  <c r="AO80" s="1"/>
  <c r="AO81" l="1"/>
  <c r="AQ62"/>
  <c r="AR61" s="1"/>
  <c r="AP63"/>
  <c r="AP64" s="1"/>
  <c r="AP77" s="1"/>
  <c r="AP80" s="1"/>
  <c r="AP81" l="1"/>
  <c r="AR62"/>
  <c r="AS61" s="1"/>
  <c r="AQ63"/>
  <c r="AQ64" s="1"/>
  <c r="AQ77" s="1"/>
  <c r="AQ80" s="1"/>
  <c r="AQ81" l="1"/>
  <c r="C6"/>
  <c r="I28" i="29" s="1"/>
  <c r="AS62" i="31"/>
  <c r="AT61" s="1"/>
  <c r="AR63"/>
  <c r="AR64" s="1"/>
  <c r="AR77" s="1"/>
  <c r="AR80" s="1"/>
  <c r="AR81" l="1"/>
  <c r="AS63"/>
  <c r="AS64" s="1"/>
  <c r="AS77" s="1"/>
  <c r="AS80" s="1"/>
  <c r="AT62"/>
  <c r="AU61" s="1"/>
  <c r="AS81" l="1"/>
  <c r="AU62"/>
  <c r="AV61" s="1"/>
  <c r="AT63"/>
  <c r="AT64" s="1"/>
  <c r="AT77" s="1"/>
  <c r="AT80" s="1"/>
  <c r="AT81" l="1"/>
  <c r="AV62"/>
  <c r="AW61" s="1"/>
  <c r="AU63"/>
  <c r="AU64" s="1"/>
  <c r="AU77" s="1"/>
  <c r="AU80" s="1"/>
  <c r="AU81" l="1"/>
  <c r="AW62"/>
  <c r="AX61" s="1"/>
  <c r="AV63"/>
  <c r="AV64" s="1"/>
  <c r="AV77" s="1"/>
  <c r="AV80" s="1"/>
  <c r="AV81" l="1"/>
  <c r="AX62"/>
  <c r="AY61" s="1"/>
  <c r="AW63"/>
  <c r="AW64" s="1"/>
  <c r="AW77" s="1"/>
  <c r="AW80" s="1"/>
  <c r="AW81" l="1"/>
  <c r="AY62"/>
  <c r="AZ61" s="1"/>
  <c r="AX63"/>
  <c r="AX64" s="1"/>
  <c r="AX77" s="1"/>
  <c r="AX80" s="1"/>
  <c r="AX81" l="1"/>
  <c r="AZ62"/>
  <c r="BA61" s="1"/>
  <c r="AY63"/>
  <c r="AY64" s="1"/>
  <c r="AY77" s="1"/>
  <c r="AY80" s="1"/>
  <c r="AY81" l="1"/>
  <c r="BA62"/>
  <c r="BB61" s="1"/>
  <c r="AZ63"/>
  <c r="AZ64" s="1"/>
  <c r="AZ77" s="1"/>
  <c r="AZ80" s="1"/>
  <c r="AZ81" l="1"/>
  <c r="BB62"/>
  <c r="BC61" s="1"/>
  <c r="BA63"/>
  <c r="BA64" s="1"/>
  <c r="BA77" s="1"/>
  <c r="BA80" s="1"/>
  <c r="BA81" l="1"/>
  <c r="BC62"/>
  <c r="BD61" s="1"/>
  <c r="BB63"/>
  <c r="BB64" s="1"/>
  <c r="BB77" s="1"/>
  <c r="BB80" s="1"/>
  <c r="BB81" l="1"/>
  <c r="BD62"/>
  <c r="BD63" s="1"/>
  <c r="BD64" s="1"/>
  <c r="BD77" s="1"/>
  <c r="BD80" s="1"/>
  <c r="BC63"/>
  <c r="BC64" s="1"/>
  <c r="BC77" s="1"/>
  <c r="BC80" s="1"/>
  <c r="BC81" l="1"/>
  <c r="BD81" s="1"/>
  <c r="C7" s="1"/>
  <c r="J28" i="29" s="1"/>
</calcChain>
</file>

<file path=xl/sharedStrings.xml><?xml version="1.0" encoding="utf-8"?>
<sst xmlns="http://schemas.openxmlformats.org/spreadsheetml/2006/main" count="632" uniqueCount="413">
  <si>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</si>
  <si>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</si>
  <si>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</si>
  <si>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</si>
  <si>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</si>
  <si>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</si>
  <si>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</si>
  <si>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</si>
  <si>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</si>
  <si>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</si>
  <si>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</si>
  <si>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</si>
  <si>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</si>
  <si>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</si>
  <si>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</si>
  <si>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</si>
  <si>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</si>
  <si>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</si>
  <si>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</si>
  <si>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</si>
  <si>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</si>
  <si>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</si>
  <si>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</si>
  <si>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</si>
  <si>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</si>
  <si>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</si>
  <si>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</si>
  <si>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</si>
  <si>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</si>
  <si>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</si>
  <si>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</si>
  <si>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Spend area (from Table C1) (relevant only to adopted option)</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</si>
  <si>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</si>
  <si>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</si>
  <si>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</si>
  <si>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</si>
  <si>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</si>
  <si>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</si>
  <si>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</si>
  <si>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</si>
  <si>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</si>
  <si>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</si>
  <si>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</si>
  <si>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</si>
  <si>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</si>
  <si>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</si>
  <si>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</si>
  <si>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</si>
  <si>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</si>
  <si>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 xml:space="preserve">Purpose of CBA: describe the stated aim of the investment decision </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</si>
  <si>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</si>
  <si>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</si>
  <si>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</si>
  <si>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</si>
  <si>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</si>
  <si>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</si>
  <si>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</si>
  <si>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</si>
  <si>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</si>
  <si>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</si>
  <si>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</si>
  <si>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</si>
  <si>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</si>
  <si>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</si>
  <si>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</si>
  <si>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</si>
  <si>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</si>
  <si>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</si>
  <si>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</si>
  <si>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</si>
  <si>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</si>
  <si>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</si>
  <si>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</si>
  <si>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</si>
  <si>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</si>
  <si>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</si>
  <si>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</si>
  <si>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</si>
  <si>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</si>
  <si>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"do minimum" option</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</si>
  <si>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</si>
  <si>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</si>
  <si>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</si>
  <si>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</si>
  <si>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</si>
  <si>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</si>
  <si>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</si>
  <si>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</si>
  <si>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</si>
  <si>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</si>
  <si>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</si>
  <si>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</si>
  <si>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</si>
  <si>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</si>
  <si>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</si>
  <si>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</si>
  <si>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</si>
  <si>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</si>
  <si>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</si>
  <si>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</si>
  <si>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</si>
  <si>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</si>
  <si>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</si>
  <si>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</si>
  <si>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</si>
  <si>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</si>
  <si>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</si>
  <si>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</si>
  <si>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</si>
  <si>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</si>
  <si>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</si>
  <si>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</si>
  <si>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</si>
  <si>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</si>
  <si>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</si>
  <si>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</si>
  <si>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</si>
  <si>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</si>
  <si>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</si>
  <si>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</si>
  <si>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</si>
  <si>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</si>
  <si>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</si>
  <si>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</si>
  <si>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</si>
  <si>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</si>
  <si>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</si>
  <si>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</si>
  <si>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</si>
  <si>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</si>
  <si>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</si>
  <si>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</si>
  <si>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</si>
  <si>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</si>
  <si>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</si>
  <si>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</si>
  <si>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</si>
  <si>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</si>
  <si>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</si>
  <si>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</si>
  <si>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</si>
  <si>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</si>
  <si>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</si>
  <si>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</si>
  <si>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</si>
  <si>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</si>
  <si>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</si>
  <si>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</si>
  <si>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</si>
  <si>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</si>
  <si>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</si>
  <si>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</si>
  <si>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</si>
  <si>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</si>
  <si>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</si>
  <si>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</si>
  <si>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</si>
  <si>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</si>
  <si>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</si>
  <si>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</si>
  <si>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</si>
  <si>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</si>
  <si>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</si>
  <si>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</si>
  <si>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</si>
  <si>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</si>
  <si>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</si>
  <si>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</si>
  <si>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</si>
  <si>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</si>
  <si>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</si>
  <si>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</si>
  <si>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</si>
  <si>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</si>
  <si>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</si>
  <si>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</si>
  <si>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</si>
  <si>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</si>
  <si>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</si>
  <si>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</si>
  <si>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</si>
  <si>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</si>
  <si>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</si>
  <si>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</si>
  <si>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</si>
  <si>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</si>
  <si>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</si>
  <si>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</si>
  <si>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</si>
  <si>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</si>
  <si>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</si>
  <si>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</si>
  <si>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</si>
  <si>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</si>
  <si>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</si>
  <si>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</si>
  <si>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</si>
  <si>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</si>
  <si>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</si>
  <si>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</si>
  <si>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</si>
  <si>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</si>
  <si>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</si>
  <si>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</si>
  <si>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</si>
  <si>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</si>
  <si>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</si>
  <si>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</si>
  <si>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</si>
  <si>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</si>
  <si>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</si>
  <si>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</si>
  <si>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</si>
  <si>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</si>
  <si>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</si>
  <si>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</si>
  <si>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</si>
  <si>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</si>
  <si>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</si>
  <si>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</si>
  <si>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</si>
  <si>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</si>
  <si>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</si>
  <si>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</si>
  <si>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</si>
  <si>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</si>
  <si>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</si>
  <si>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</si>
  <si>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</si>
  <si>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</si>
  <si>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</si>
  <si>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</si>
  <si>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</si>
  <si>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</si>
  <si>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</si>
  <si>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</si>
  <si>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</si>
  <si>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</si>
  <si>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</si>
  <si>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</si>
  <si>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</si>
  <si>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</si>
  <si>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</si>
  <si>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</si>
  <si>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</si>
  <si>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</si>
  <si>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</si>
  <si>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</si>
  <si>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</si>
  <si>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</si>
  <si>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</si>
  <si>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</si>
  <si>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</si>
  <si>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</si>
  <si>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</si>
  <si>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</si>
  <si>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</si>
  <si>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</si>
  <si>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</si>
  <si>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</si>
  <si>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</si>
  <si>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</si>
  <si>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</si>
  <si>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</si>
  <si>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</si>
  <si>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</si>
  <si>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</si>
  <si>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</si>
  <si>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</si>
  <si>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</si>
  <si>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</si>
  <si>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</si>
  <si>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</si>
  <si>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</si>
  <si>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</si>
  <si>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</si>
  <si>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</si>
  <si>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</si>
  <si>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</si>
  <si>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</si>
  <si>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</si>
  <si>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</si>
  <si>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</si>
  <si>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</si>
  <si>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</si>
  <si>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</si>
  <si>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</si>
  <si>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</si>
  <si>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</si>
  <si>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</si>
  <si>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</si>
  <si>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</si>
  <si>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</si>
  <si>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</si>
  <si>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</si>
  <si>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</si>
  <si>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</si>
  <si>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</si>
  <si>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</si>
  <si>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</si>
  <si>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</si>
  <si>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</si>
  <si>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</si>
  <si>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</si>
  <si>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</si>
  <si>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</si>
  <si>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</si>
  <si>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</si>
  <si>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</si>
  <si>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</si>
  <si>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</si>
  <si>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</si>
  <si>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</si>
  <si>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</si>
  <si>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</si>
  <si>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</si>
  <si>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</si>
  <si>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</si>
  <si>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</si>
  <si>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</si>
  <si>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</si>
  <si>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</si>
  <si>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</si>
  <si>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</si>
  <si>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</si>
  <si>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</si>
  <si>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</si>
  <si>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</si>
  <si>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</si>
  <si>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</si>
  <si>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</si>
  <si>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</si>
  <si>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</si>
  <si>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</si>
  <si>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</si>
  <si>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</si>
  <si>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</si>
  <si>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</si>
  <si>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</si>
  <si>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</si>
  <si>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</si>
  <si>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t>Reinforcement solution based on looping connection and assuming alternative supply is adequate for load</t>
  </si>
  <si>
    <t>Connection costs only</t>
  </si>
  <si>
    <t>No change to CI's or CML's as customer accepoed N-0 solution.</t>
  </si>
  <si>
    <t>Customer payments</t>
  </si>
  <si>
    <t>Connection costs are actual costs paid by customers for an N-0 connection</t>
  </si>
  <si>
    <t>Reinforcement or enhanced connection costs are only prepared if N-0 connection is unacceptable to customer</t>
  </si>
  <si>
    <t>High level approach used to determine likely reinforcement costs.</t>
  </si>
  <si>
    <t>Customer pays 100% of additional costs as they are wholly for their benefit</t>
  </si>
  <si>
    <t>kW</t>
  </si>
  <si>
    <t>Connections costs (£)</t>
  </si>
  <si>
    <t>Reinf req</t>
  </si>
  <si>
    <t>Additional cost of N-1 solution (£)</t>
  </si>
  <si>
    <t>STAINING WOOD PV SOLAR PARK,STAINING WOOD, PRESTON NEW ROAD,WESTBY,PRESTON</t>
  </si>
  <si>
    <t>Loop connection for protection reasons</t>
  </si>
  <si>
    <t>SHUTTLEWORTH HALL, BURNLEY ROAD, GISBURN, CLITHEROE</t>
  </si>
  <si>
    <t>EHV</t>
  </si>
  <si>
    <t>HV/EHV</t>
  </si>
  <si>
    <t>EHV Schemes</t>
  </si>
  <si>
    <t>Total EHV</t>
  </si>
  <si>
    <t>Connection + associated reinforcement</t>
  </si>
  <si>
    <t>N-0 Connection</t>
  </si>
  <si>
    <t>N-0 connection</t>
  </si>
  <si>
    <t>Connection only so avoiding reinforcement</t>
  </si>
  <si>
    <t>To defer reinforcement associoated with new generation connections</t>
  </si>
  <si>
    <t>Wreay PV</t>
  </si>
  <si>
    <t>Shepherds PV</t>
  </si>
  <si>
    <t>Loop  connection</t>
  </si>
  <si>
    <t>Taken from yearly RPI averages, from the Office of National Statistics</t>
  </si>
  <si>
    <t>Inflation factor to convert values up to 2030 from 2016 to  2012/13 prices</t>
  </si>
  <si>
    <t>Tee Connection</t>
  </si>
  <si>
    <t>n-0 Connection</t>
  </si>
  <si>
    <t>Reduce by Inflation rate of:</t>
  </si>
  <si>
    <t>N-1 solution</t>
  </si>
  <si>
    <t>Cost of Reinformcement n-1</t>
  </si>
  <si>
    <t>Cost of Reinformcement n-0</t>
  </si>
  <si>
    <t>Boimass</t>
  </si>
  <si>
    <t>Wind</t>
  </si>
  <si>
    <t>PV</t>
  </si>
  <si>
    <t>mchp</t>
  </si>
  <si>
    <t>Flex Gen</t>
  </si>
  <si>
    <t>CHP</t>
  </si>
  <si>
    <t>Other</t>
  </si>
  <si>
    <t>Total Connection Cost to Customer</t>
  </si>
  <si>
    <t>CBA Option 1 - N-0 Connection</t>
  </si>
  <si>
    <t>N-1 Solution</t>
  </si>
  <si>
    <t>Connected Generation</t>
  </si>
  <si>
    <t xml:space="preserve">Reinforcement Items </t>
  </si>
  <si>
    <t>Works Won</t>
  </si>
  <si>
    <t>N/C Cost N-1</t>
  </si>
  <si>
    <t>Contestable Cost N-1</t>
  </si>
  <si>
    <t>Reinforcement Cost N-1</t>
  </si>
  <si>
    <t>N/C Cost N-0</t>
  </si>
  <si>
    <t>Contestable Cost N-0</t>
  </si>
  <si>
    <t>Reinforcement Cost N-0</t>
  </si>
  <si>
    <t xml:space="preserve">Replace 2 x 45MVA GTS with 2 x 90MVA GTS </t>
  </si>
  <si>
    <t>N/C Only</t>
  </si>
  <si>
    <t>N/A</t>
  </si>
  <si>
    <t xml:space="preserve">Replace 3.6km of 0.1 CU OHL with new cirucit rated to at least 30MVA. </t>
  </si>
  <si>
    <t>Full Works</t>
  </si>
  <si>
    <t xml:space="preserve">Replace 10.5km of 0.1 CU OHL with new cirucit rated to at least 27MVA. </t>
  </si>
  <si>
    <t>Staining Wood (PV)</t>
  </si>
  <si>
    <t>Shuttleworth Hall (PV)</t>
  </si>
  <si>
    <t>Wreay (PV)</t>
  </si>
  <si>
    <t>Shepherds (PV)</t>
  </si>
  <si>
    <t>Additional Cost</t>
  </si>
  <si>
    <t>N-0 Actual Costs (£k)</t>
  </si>
  <si>
    <t>N-1 Estimated Costs (£k)</t>
  </si>
  <si>
    <t>Table below showing generation connected 2017</t>
  </si>
  <si>
    <t>N-0 Solution</t>
  </si>
  <si>
    <t>EHV Scheme</t>
  </si>
  <si>
    <t>Reduced by Inflation rate of:</t>
  </si>
  <si>
    <t>% of installations compared to FY 2016 from connected generation growth rates provided by R Shaw</t>
  </si>
</sst>
</file>

<file path=xl/styles.xml><?xml version="1.0" encoding="utf-8"?>
<styleSheet xmlns="http://schemas.openxmlformats.org/spreadsheetml/2006/main">
  <numFmts count="13">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s>
  <fonts count="36">
    <font>
      <sz val="11"/>
      <color theme="1"/>
      <name val="Calibri"/>
      <family val="2"/>
      <scheme val="minor"/>
    </font>
    <font>
      <sz val="11"/>
      <color theme="1"/>
      <name val="Calibri"/>
      <family val="2"/>
      <scheme val="minor"/>
    </font>
    <font>
      <sz val="10"/>
      <name val="Arial"/>
      <family val="2"/>
    </font>
    <font>
      <sz val="8"/>
      <name val="Tahoma"/>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b/>
      <sz val="10"/>
      <color theme="1"/>
      <name val="Arial"/>
      <family val="2"/>
    </font>
    <font>
      <sz val="8"/>
      <color theme="1"/>
      <name val="Gill Sans MT"/>
      <family val="2"/>
    </font>
    <font>
      <b/>
      <sz val="9"/>
      <color rgb="FFFF0000"/>
      <name val="Gill Sans MT"/>
      <family val="2"/>
    </font>
    <font>
      <sz val="9"/>
      <color rgb="FFFF0000"/>
      <name val="Gill Sans MT"/>
      <family val="2"/>
    </font>
    <font>
      <sz val="9"/>
      <color theme="1"/>
      <name val="Gill Sans MT"/>
      <family val="2"/>
    </font>
    <font>
      <sz val="11"/>
      <color rgb="FFFF000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3"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24">
    <xf numFmtId="0" fontId="0" fillId="0" borderId="0" xfId="0"/>
    <xf numFmtId="0" fontId="4" fillId="0" borderId="0" xfId="0" applyFont="1"/>
    <xf numFmtId="0" fontId="5" fillId="0" borderId="0" xfId="0" applyFont="1"/>
    <xf numFmtId="0" fontId="6" fillId="5" borderId="0" xfId="0" applyFont="1" applyFill="1" applyProtection="1">
      <protection locked="0"/>
    </xf>
    <xf numFmtId="0" fontId="5" fillId="0" borderId="0" xfId="0" applyFont="1" applyProtection="1"/>
    <xf numFmtId="0" fontId="6" fillId="4" borderId="7" xfId="0" applyFont="1" applyFill="1" applyBorder="1" applyAlignment="1" applyProtection="1">
      <alignment horizontal="centerContinuous"/>
    </xf>
    <xf numFmtId="0" fontId="6" fillId="4" borderId="8" xfId="0" applyFont="1" applyFill="1" applyBorder="1" applyAlignment="1" applyProtection="1">
      <alignment horizontal="centerContinuous"/>
    </xf>
    <xf numFmtId="0" fontId="6" fillId="4" borderId="9" xfId="0" applyFont="1" applyFill="1" applyBorder="1" applyAlignment="1" applyProtection="1">
      <alignment horizontal="centerContinuous"/>
    </xf>
    <xf numFmtId="0" fontId="5" fillId="0" borderId="0" xfId="0" quotePrefix="1" applyFont="1" applyBorder="1" applyProtection="1"/>
    <xf numFmtId="0" fontId="5" fillId="0" borderId="0" xfId="0" applyFont="1" applyBorder="1" applyProtection="1"/>
    <xf numFmtId="164" fontId="5" fillId="5" borderId="0" xfId="1" applyNumberFormat="1" applyFont="1" applyFill="1" applyBorder="1" applyProtection="1"/>
    <xf numFmtId="0" fontId="5" fillId="0" borderId="0" xfId="0" applyFont="1" applyFill="1" applyBorder="1" applyProtection="1"/>
    <xf numFmtId="0" fontId="6" fillId="0" borderId="6" xfId="0" applyFont="1" applyBorder="1" applyProtection="1"/>
    <xf numFmtId="0" fontId="6" fillId="0" borderId="6" xfId="0" applyFont="1" applyFill="1" applyBorder="1" applyProtection="1"/>
    <xf numFmtId="0" fontId="6" fillId="0" borderId="0" xfId="0" applyFont="1" applyFill="1" applyBorder="1" applyProtection="1"/>
    <xf numFmtId="0" fontId="6" fillId="0" borderId="0" xfId="0" applyFont="1" applyProtection="1"/>
    <xf numFmtId="0" fontId="5" fillId="0" borderId="0" xfId="0" applyFont="1" applyBorder="1" applyAlignment="1" applyProtection="1">
      <alignment horizontal="right"/>
    </xf>
    <xf numFmtId="0" fontId="9" fillId="0" borderId="0" xfId="0" applyFont="1" applyProtection="1"/>
    <xf numFmtId="0" fontId="6" fillId="0" borderId="0" xfId="0" applyFont="1" applyBorder="1" applyProtection="1"/>
    <xf numFmtId="0" fontId="0" fillId="0" borderId="0" xfId="0" quotePrefix="1"/>
    <xf numFmtId="0" fontId="5" fillId="7" borderId="0" xfId="0" applyFont="1" applyFill="1"/>
    <xf numFmtId="0" fontId="5" fillId="0" borderId="0" xfId="0" applyFont="1" applyFill="1"/>
    <xf numFmtId="0" fontId="5" fillId="0" borderId="0" xfId="0" applyFont="1" applyFill="1" applyProtection="1"/>
    <xf numFmtId="164" fontId="5" fillId="2" borderId="3" xfId="0" applyNumberFormat="1" applyFont="1" applyFill="1" applyBorder="1" applyProtection="1"/>
    <xf numFmtId="3" fontId="5" fillId="2" borderId="3" xfId="0" applyNumberFormat="1" applyFont="1" applyFill="1" applyBorder="1" applyProtection="1"/>
    <xf numFmtId="0" fontId="6" fillId="0" borderId="0" xfId="0" applyFont="1"/>
    <xf numFmtId="0" fontId="11" fillId="0" borderId="0" xfId="0" applyFont="1"/>
    <xf numFmtId="0" fontId="5" fillId="0" borderId="0" xfId="0" applyFont="1" applyBorder="1" applyAlignment="1">
      <alignment horizontal="left" vertical="top" wrapText="1"/>
    </xf>
    <xf numFmtId="0" fontId="5" fillId="0" borderId="0" xfId="0" applyFont="1" applyBorder="1" applyAlignment="1">
      <alignment horizontal="left"/>
    </xf>
    <xf numFmtId="0" fontId="5" fillId="0" borderId="0" xfId="0" applyFont="1" applyBorder="1" applyAlignment="1">
      <alignment horizontal="center" vertical="top" wrapText="1"/>
    </xf>
    <xf numFmtId="0" fontId="5" fillId="0" borderId="3" xfId="0" applyFont="1" applyBorder="1" applyAlignment="1">
      <alignment vertical="top"/>
    </xf>
    <xf numFmtId="0" fontId="5" fillId="0" borderId="3" xfId="0" applyFont="1" applyBorder="1" applyAlignment="1">
      <alignment vertical="top" wrapText="1"/>
    </xf>
    <xf numFmtId="0" fontId="10" fillId="0" borderId="0" xfId="0" applyFont="1" applyFill="1"/>
    <xf numFmtId="165" fontId="5" fillId="5" borderId="0" xfId="0" applyNumberFormat="1" applyFont="1" applyFill="1" applyBorder="1" applyProtection="1">
      <protection locked="0"/>
    </xf>
    <xf numFmtId="165" fontId="5" fillId="0" borderId="0" xfId="0" applyNumberFormat="1" applyFont="1" applyFill="1" applyBorder="1" applyProtection="1">
      <protection locked="0"/>
    </xf>
    <xf numFmtId="10" fontId="5" fillId="5" borderId="0" xfId="1" applyNumberFormat="1" applyFont="1" applyFill="1" applyBorder="1" applyProtection="1">
      <protection locked="0"/>
    </xf>
    <xf numFmtId="0" fontId="12" fillId="0" borderId="0" xfId="0" applyFont="1" applyProtection="1"/>
    <xf numFmtId="3" fontId="5" fillId="5" borderId="0" xfId="1" applyNumberFormat="1" applyFont="1" applyFill="1" applyBorder="1" applyProtection="1">
      <protection locked="0"/>
    </xf>
    <xf numFmtId="0" fontId="15" fillId="0" borderId="0" xfId="0" applyFont="1" applyProtection="1"/>
    <xf numFmtId="1" fontId="15" fillId="0" borderId="0" xfId="0" applyNumberFormat="1" applyFont="1" applyProtection="1"/>
    <xf numFmtId="0" fontId="5" fillId="0" borderId="0" xfId="0" quotePrefix="1" applyFont="1" applyProtection="1"/>
    <xf numFmtId="0" fontId="18" fillId="2" borderId="21" xfId="4" applyFont="1" applyFill="1" applyBorder="1" applyAlignment="1">
      <alignment horizontal="center"/>
    </xf>
    <xf numFmtId="0" fontId="18" fillId="2" borderId="3" xfId="4" applyFont="1" applyFill="1" applyBorder="1" applyAlignment="1">
      <alignment horizontal="center"/>
    </xf>
    <xf numFmtId="167" fontId="5" fillId="5" borderId="0" xfId="0" applyNumberFormat="1" applyFont="1" applyFill="1" applyBorder="1" applyProtection="1">
      <protection locked="0"/>
    </xf>
    <xf numFmtId="8" fontId="6" fillId="0" borderId="14" xfId="0" applyNumberFormat="1" applyFont="1" applyBorder="1" applyProtection="1"/>
    <xf numFmtId="0" fontId="5" fillId="0" borderId="15" xfId="0" applyFont="1" applyBorder="1" applyAlignment="1" applyProtection="1">
      <alignment horizontal="center"/>
    </xf>
    <xf numFmtId="0" fontId="6" fillId="0" borderId="10" xfId="0" applyFont="1" applyBorder="1" applyAlignment="1" applyProtection="1">
      <alignment horizontal="center" wrapText="1"/>
    </xf>
    <xf numFmtId="0" fontId="6" fillId="0" borderId="13" xfId="0" applyFont="1" applyBorder="1" applyAlignment="1" applyProtection="1">
      <alignment horizontal="center" wrapText="1"/>
    </xf>
    <xf numFmtId="3" fontId="6" fillId="2" borderId="11" xfId="0" applyNumberFormat="1" applyFont="1" applyFill="1" applyBorder="1" applyAlignment="1" applyProtection="1">
      <alignment horizontal="center"/>
    </xf>
    <xf numFmtId="3" fontId="6" fillId="0" borderId="11" xfId="0" applyNumberFormat="1" applyFont="1" applyFill="1" applyBorder="1" applyAlignment="1" applyProtection="1">
      <alignment horizontal="center"/>
    </xf>
    <xf numFmtId="166" fontId="5" fillId="5" borderId="3" xfId="0" applyNumberFormat="1" applyFont="1" applyFill="1" applyBorder="1" applyProtection="1">
      <protection locked="0"/>
    </xf>
    <xf numFmtId="0" fontId="17" fillId="0" borderId="0" xfId="0" applyFont="1" applyProtection="1"/>
    <xf numFmtId="0" fontId="20" fillId="0" borderId="0" xfId="0" quotePrefix="1" applyFont="1"/>
    <xf numFmtId="165" fontId="6" fillId="3" borderId="6" xfId="0" applyNumberFormat="1" applyFont="1" applyFill="1" applyBorder="1" applyProtection="1">
      <protection locked="0"/>
    </xf>
    <xf numFmtId="165" fontId="6" fillId="2" borderId="0" xfId="0" applyNumberFormat="1" applyFont="1" applyFill="1" applyProtection="1"/>
    <xf numFmtId="165" fontId="5" fillId="0" borderId="0" xfId="0" applyNumberFormat="1" applyFont="1" applyProtection="1"/>
    <xf numFmtId="165" fontId="6" fillId="0" borderId="1" xfId="0" applyNumberFormat="1" applyFont="1" applyBorder="1" applyProtection="1"/>
    <xf numFmtId="0" fontId="5" fillId="0" borderId="6" xfId="0" applyFont="1" applyBorder="1" applyProtection="1"/>
    <xf numFmtId="0" fontId="5" fillId="0" borderId="6" xfId="0" quotePrefix="1" applyFont="1" applyBorder="1" applyProtection="1"/>
    <xf numFmtId="165" fontId="5" fillId="3" borderId="6" xfId="0" applyNumberFormat="1" applyFont="1" applyFill="1" applyBorder="1" applyProtection="1">
      <protection locked="0"/>
    </xf>
    <xf numFmtId="0" fontId="5" fillId="0" borderId="0" xfId="0" quotePrefix="1" applyFont="1" applyBorder="1" applyAlignment="1" applyProtection="1">
      <alignment vertical="center"/>
    </xf>
    <xf numFmtId="0" fontId="5" fillId="0" borderId="0" xfId="0" applyFont="1" applyBorder="1" applyAlignment="1" applyProtection="1">
      <alignment vertical="center"/>
    </xf>
    <xf numFmtId="165" fontId="5" fillId="5" borderId="0" xfId="0" applyNumberFormat="1" applyFont="1" applyFill="1" applyBorder="1" applyAlignment="1" applyProtection="1">
      <alignment vertical="center"/>
      <protection locked="0"/>
    </xf>
    <xf numFmtId="168" fontId="5" fillId="0" borderId="0" xfId="8" applyNumberFormat="1" applyFont="1" applyBorder="1" applyProtection="1"/>
    <xf numFmtId="0" fontId="5" fillId="6" borderId="3" xfId="0" applyFont="1" applyFill="1" applyBorder="1" applyAlignment="1">
      <alignment horizontal="center"/>
    </xf>
    <xf numFmtId="8" fontId="5" fillId="0" borderId="3" xfId="0" applyNumberFormat="1" applyFont="1" applyBorder="1" applyAlignment="1">
      <alignment horizontal="center" vertical="top"/>
    </xf>
    <xf numFmtId="8" fontId="5" fillId="0" borderId="3" xfId="0" applyNumberFormat="1" applyFont="1" applyBorder="1" applyAlignment="1">
      <alignment horizontal="left" vertical="top"/>
    </xf>
    <xf numFmtId="0" fontId="22" fillId="0" borderId="0" xfId="0" applyFont="1" applyProtection="1"/>
    <xf numFmtId="165" fontId="5" fillId="3" borderId="0" xfId="0" applyNumberFormat="1" applyFont="1" applyFill="1" applyBorder="1" applyProtection="1">
      <protection locked="0"/>
    </xf>
    <xf numFmtId="3" fontId="5" fillId="5" borderId="0" xfId="0" applyNumberFormat="1" applyFont="1" applyFill="1" applyProtection="1"/>
    <xf numFmtId="0" fontId="14" fillId="0" borderId="0" xfId="6" applyFont="1" applyAlignment="1" applyProtection="1">
      <alignment vertical="top"/>
    </xf>
    <xf numFmtId="0" fontId="14" fillId="8" borderId="0" xfId="6" applyFont="1" applyFill="1" applyAlignment="1" applyProtection="1">
      <alignment vertical="top"/>
    </xf>
    <xf numFmtId="0" fontId="5" fillId="8" borderId="0" xfId="0" applyFont="1" applyFill="1"/>
    <xf numFmtId="2" fontId="5" fillId="7" borderId="0" xfId="0" applyNumberFormat="1" applyFont="1" applyFill="1"/>
    <xf numFmtId="1" fontId="5" fillId="7" borderId="0" xfId="0" applyNumberFormat="1" applyFont="1" applyFill="1"/>
    <xf numFmtId="0" fontId="23" fillId="0" borderId="0" xfId="0" applyFont="1" applyProtection="1"/>
    <xf numFmtId="0" fontId="24" fillId="0" borderId="0" xfId="0" applyFont="1" applyProtection="1"/>
    <xf numFmtId="0" fontId="15" fillId="0" borderId="0" xfId="0" applyFont="1" applyAlignment="1" applyProtection="1">
      <alignment horizontal="left"/>
    </xf>
    <xf numFmtId="2" fontId="5" fillId="2" borderId="3" xfId="0" applyNumberFormat="1" applyFont="1" applyFill="1" applyBorder="1" applyProtection="1"/>
    <xf numFmtId="0" fontId="24" fillId="0" borderId="0" xfId="0" applyFont="1" applyAlignment="1" applyProtection="1">
      <alignment horizontal="left" vertical="top"/>
    </xf>
    <xf numFmtId="0" fontId="9" fillId="0" borderId="0" xfId="0" applyFont="1" applyFill="1" applyProtection="1"/>
    <xf numFmtId="170" fontId="5" fillId="5" borderId="3" xfId="0" applyNumberFormat="1" applyFont="1" applyFill="1" applyBorder="1" applyProtection="1">
      <protection locked="0"/>
    </xf>
    <xf numFmtId="165" fontId="5" fillId="0" borderId="0" xfId="0" applyNumberFormat="1" applyFont="1" applyFill="1" applyBorder="1" applyAlignment="1" applyProtection="1">
      <alignment horizontal="right"/>
      <protection locked="0"/>
    </xf>
    <xf numFmtId="0" fontId="5" fillId="0" borderId="0" xfId="0" applyFont="1" applyFill="1" applyAlignment="1">
      <alignment vertical="top"/>
    </xf>
    <xf numFmtId="0" fontId="6" fillId="0" borderId="0" xfId="0" applyFont="1" applyFill="1"/>
    <xf numFmtId="0" fontId="5" fillId="0" borderId="0" xfId="0" applyFont="1" applyFill="1" applyBorder="1" applyAlignment="1" applyProtection="1">
      <alignment horizontal="left"/>
    </xf>
    <xf numFmtId="0" fontId="8" fillId="0" borderId="0" xfId="0" applyFont="1" applyProtection="1"/>
    <xf numFmtId="43" fontId="5" fillId="0" borderId="0" xfId="7" applyFont="1" applyBorder="1" applyProtection="1"/>
    <xf numFmtId="165" fontId="5" fillId="3" borderId="3" xfId="0" applyNumberFormat="1" applyFont="1" applyFill="1" applyBorder="1" applyAlignment="1" applyProtection="1">
      <alignment horizontal="left"/>
      <protection locked="0"/>
    </xf>
    <xf numFmtId="0" fontId="6" fillId="6" borderId="3" xfId="0" applyFont="1" applyFill="1" applyBorder="1"/>
    <xf numFmtId="0" fontId="5" fillId="0" borderId="0" xfId="0" applyFont="1" applyAlignment="1"/>
    <xf numFmtId="0" fontId="5" fillId="0" borderId="0" xfId="0" applyFont="1" applyAlignment="1">
      <alignment vertical="top"/>
    </xf>
    <xf numFmtId="0" fontId="15" fillId="0" borderId="0" xfId="0" applyFont="1"/>
    <xf numFmtId="165" fontId="5" fillId="5" borderId="3" xfId="0" applyNumberFormat="1" applyFont="1" applyFill="1" applyBorder="1" applyAlignment="1" applyProtection="1">
      <alignment horizontal="left"/>
      <protection locked="0"/>
    </xf>
    <xf numFmtId="3" fontId="5" fillId="2" borderId="3" xfId="0" applyNumberFormat="1" applyFont="1" applyFill="1" applyBorder="1" applyAlignment="1" applyProtection="1">
      <alignment horizontal="left"/>
    </xf>
    <xf numFmtId="0" fontId="5" fillId="0" borderId="3" xfId="0" applyFont="1" applyBorder="1" applyAlignment="1">
      <alignment horizontal="left"/>
    </xf>
    <xf numFmtId="0" fontId="6" fillId="0" borderId="3" xfId="0" applyFont="1" applyBorder="1" applyAlignment="1">
      <alignment vertical="top"/>
    </xf>
    <xf numFmtId="0" fontId="6" fillId="0" borderId="3" xfId="0" applyFont="1" applyBorder="1" applyAlignment="1">
      <alignment vertical="top" wrapText="1"/>
    </xf>
    <xf numFmtId="0" fontId="6" fillId="0" borderId="3" xfId="0" applyFont="1" applyBorder="1" applyAlignment="1">
      <alignment horizontal="left" vertical="top" wrapText="1"/>
    </xf>
    <xf numFmtId="0" fontId="10" fillId="0" borderId="0" xfId="0" applyFont="1"/>
    <xf numFmtId="0" fontId="0" fillId="0" borderId="0" xfId="0" applyAlignment="1">
      <alignment vertical="top" wrapText="1"/>
    </xf>
    <xf numFmtId="0" fontId="25"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0" fillId="0" borderId="8" xfId="0" applyBorder="1" applyAlignment="1">
      <alignment horizontal="left" vertical="top" wrapText="1"/>
    </xf>
    <xf numFmtId="14" fontId="0" fillId="0" borderId="8" xfId="0" applyNumberFormat="1" applyBorder="1" applyAlignment="1">
      <alignment horizontal="left" vertical="top"/>
    </xf>
    <xf numFmtId="0" fontId="26" fillId="7" borderId="0" xfId="0" applyFont="1" applyFill="1"/>
    <xf numFmtId="0" fontId="5" fillId="7" borderId="0" xfId="0" applyFont="1" applyFill="1" applyAlignment="1">
      <alignment horizontal="right"/>
    </xf>
    <xf numFmtId="172" fontId="5" fillId="5" borderId="3" xfId="7" applyNumberFormat="1" applyFont="1" applyFill="1" applyBorder="1" applyProtection="1">
      <protection locked="0"/>
    </xf>
    <xf numFmtId="169" fontId="5" fillId="0" borderId="1" xfId="7" applyNumberFormat="1" applyFont="1" applyFill="1" applyBorder="1" applyProtection="1">
      <protection locked="0"/>
    </xf>
    <xf numFmtId="0" fontId="27" fillId="0" borderId="0" xfId="0" applyFont="1" applyFill="1"/>
    <xf numFmtId="171" fontId="5" fillId="5" borderId="3" xfId="0" applyNumberFormat="1" applyFont="1" applyFill="1" applyBorder="1"/>
    <xf numFmtId="0" fontId="5" fillId="7" borderId="0" xfId="0" applyFont="1" applyFill="1" applyAlignment="1">
      <alignment horizontal="left"/>
    </xf>
    <xf numFmtId="0" fontId="23" fillId="0" borderId="12" xfId="0" applyFont="1" applyBorder="1" applyAlignment="1" applyProtection="1">
      <alignment horizontal="right"/>
    </xf>
    <xf numFmtId="0" fontId="23" fillId="0" borderId="2" xfId="0" applyFont="1" applyBorder="1" applyAlignment="1" applyProtection="1">
      <alignment vertical="center" textRotation="90"/>
    </xf>
    <xf numFmtId="0" fontId="23" fillId="0" borderId="5" xfId="0" applyFont="1" applyBorder="1" applyAlignment="1" applyProtection="1">
      <alignment vertical="center" textRotation="90"/>
    </xf>
    <xf numFmtId="0" fontId="23" fillId="9" borderId="0" xfId="0" applyFont="1" applyFill="1" applyBorder="1" applyProtection="1"/>
    <xf numFmtId="0" fontId="6" fillId="9" borderId="0" xfId="0" applyFont="1" applyFill="1" applyBorder="1" applyProtection="1"/>
    <xf numFmtId="0" fontId="5" fillId="9" borderId="0" xfId="0" applyFont="1" applyFill="1" applyBorder="1" applyProtection="1"/>
    <xf numFmtId="0" fontId="23" fillId="9" borderId="19" xfId="0" applyFont="1" applyFill="1" applyBorder="1" applyProtection="1"/>
    <xf numFmtId="0" fontId="28" fillId="9" borderId="19" xfId="0" applyFont="1" applyFill="1" applyBorder="1" applyProtection="1"/>
    <xf numFmtId="0" fontId="6" fillId="9" borderId="19" xfId="0" applyFont="1" applyFill="1" applyBorder="1" applyProtection="1"/>
    <xf numFmtId="0" fontId="5" fillId="9" borderId="19" xfId="0" applyFont="1" applyFill="1" applyBorder="1" applyProtection="1"/>
    <xf numFmtId="0" fontId="26" fillId="9" borderId="0" xfId="0" applyFont="1" applyFill="1" applyBorder="1" applyProtection="1"/>
    <xf numFmtId="0" fontId="5" fillId="0" borderId="25" xfId="0" applyFont="1" applyBorder="1" applyAlignment="1" applyProtection="1">
      <alignment vertical="center"/>
    </xf>
    <xf numFmtId="0" fontId="5" fillId="0" borderId="6" xfId="0" applyFont="1" applyBorder="1" applyAlignment="1" applyProtection="1">
      <alignment vertical="center"/>
    </xf>
    <xf numFmtId="0" fontId="17" fillId="2" borderId="3" xfId="4" applyFont="1" applyFill="1" applyBorder="1" applyAlignment="1"/>
    <xf numFmtId="0" fontId="5" fillId="0" borderId="0" xfId="0" applyFont="1" applyAlignment="1" applyProtection="1">
      <alignment horizontal="right"/>
    </xf>
    <xf numFmtId="0" fontId="13" fillId="0" borderId="0" xfId="6" applyAlignment="1" applyProtection="1">
      <alignment vertical="top"/>
    </xf>
    <xf numFmtId="0" fontId="5" fillId="0" borderId="6" xfId="0" quotePrefix="1" applyFont="1" applyBorder="1" applyAlignment="1" applyProtection="1">
      <alignment vertical="center"/>
    </xf>
    <xf numFmtId="0" fontId="0" fillId="0" borderId="3" xfId="0" applyBorder="1" applyAlignment="1">
      <alignment horizontal="center"/>
    </xf>
    <xf numFmtId="0" fontId="0" fillId="0" borderId="3" xfId="0" applyBorder="1" applyAlignment="1">
      <alignment horizontal="center" wrapText="1"/>
    </xf>
    <xf numFmtId="0" fontId="0" fillId="0" borderId="3" xfId="0" applyBorder="1" applyAlignment="1">
      <alignment wrapText="1"/>
    </xf>
    <xf numFmtId="0" fontId="0" fillId="0" borderId="3" xfId="0" applyBorder="1"/>
    <xf numFmtId="0" fontId="30" fillId="0" borderId="0" xfId="0" applyFont="1" applyAlignment="1">
      <alignment horizontal="right"/>
    </xf>
    <xf numFmtId="0" fontId="0" fillId="0" borderId="3" xfId="0" applyFill="1" applyBorder="1"/>
    <xf numFmtId="0" fontId="0" fillId="0" borderId="3" xfId="0" applyFill="1" applyBorder="1" applyAlignment="1">
      <alignment horizontal="center" wrapText="1"/>
    </xf>
    <xf numFmtId="0" fontId="30" fillId="0" borderId="0" xfId="0" applyFont="1" applyAlignment="1">
      <alignment horizontal="center"/>
    </xf>
    <xf numFmtId="0" fontId="0" fillId="0" borderId="0" xfId="0" applyAlignment="1">
      <alignment wrapText="1"/>
    </xf>
    <xf numFmtId="0" fontId="30" fillId="0" borderId="0" xfId="0" applyFont="1" applyBorder="1"/>
    <xf numFmtId="169" fontId="31" fillId="10" borderId="0" xfId="9" applyNumberFormat="1" applyFont="1" applyFill="1" applyBorder="1" applyProtection="1">
      <protection locked="0"/>
    </xf>
    <xf numFmtId="164" fontId="5" fillId="10" borderId="3" xfId="1" applyNumberFormat="1" applyFont="1" applyFill="1" applyBorder="1" applyProtection="1">
      <protection locked="0"/>
    </xf>
    <xf numFmtId="0" fontId="0" fillId="0" borderId="3" xfId="0" applyFill="1" applyBorder="1" applyAlignment="1">
      <alignment wrapText="1"/>
    </xf>
    <xf numFmtId="0" fontId="32" fillId="3" borderId="21" xfId="4" applyFont="1" applyFill="1" applyBorder="1" applyAlignment="1">
      <alignment horizontal="center"/>
    </xf>
    <xf numFmtId="173" fontId="24" fillId="2" borderId="3" xfId="4" applyNumberFormat="1" applyFont="1" applyFill="1" applyBorder="1" applyAlignment="1">
      <alignment horizontal="right"/>
    </xf>
    <xf numFmtId="173" fontId="33" fillId="3" borderId="3" xfId="4" applyNumberFormat="1" applyFont="1" applyFill="1" applyBorder="1" applyAlignment="1">
      <alignment horizontal="right"/>
    </xf>
    <xf numFmtId="173" fontId="34" fillId="2" borderId="3" xfId="0" applyNumberFormat="1" applyFont="1" applyFill="1" applyBorder="1"/>
    <xf numFmtId="0" fontId="25" fillId="0" borderId="3" xfId="0" applyFont="1" applyBorder="1"/>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0" fontId="0" fillId="0" borderId="0" xfId="0" applyFill="1"/>
    <xf numFmtId="0" fontId="0" fillId="0" borderId="0" xfId="0" applyFill="1" applyAlignment="1">
      <alignment wrapText="1"/>
    </xf>
    <xf numFmtId="9" fontId="0" fillId="0" borderId="3" xfId="1" applyFont="1" applyFill="1" applyBorder="1"/>
    <xf numFmtId="0" fontId="0" fillId="0" borderId="3" xfId="0" applyBorder="1" applyAlignment="1">
      <alignment horizontal="center" vertical="center"/>
    </xf>
    <xf numFmtId="0" fontId="25" fillId="0" borderId="3" xfId="0" applyFont="1" applyBorder="1" applyAlignment="1">
      <alignment horizontal="center" vertical="center"/>
    </xf>
    <xf numFmtId="0" fontId="0" fillId="11" borderId="3" xfId="0" applyFill="1" applyBorder="1"/>
    <xf numFmtId="0" fontId="0" fillId="12" borderId="3" xfId="0" applyFill="1" applyBorder="1"/>
    <xf numFmtId="0" fontId="35" fillId="11" borderId="3" xfId="0" applyFont="1" applyFill="1" applyBorder="1"/>
    <xf numFmtId="0" fontId="25" fillId="0" borderId="3" xfId="0" applyFont="1" applyBorder="1" applyAlignment="1">
      <alignment horizontal="center"/>
    </xf>
    <xf numFmtId="2" fontId="0" fillId="0" borderId="3" xfId="0" applyNumberFormat="1" applyBorder="1" applyAlignment="1">
      <alignment horizontal="center"/>
    </xf>
    <xf numFmtId="2" fontId="0" fillId="11" borderId="3" xfId="0" applyNumberFormat="1" applyFill="1" applyBorder="1" applyAlignment="1">
      <alignment horizontal="center"/>
    </xf>
    <xf numFmtId="9" fontId="0" fillId="0" borderId="3" xfId="1" applyFont="1" applyBorder="1" applyAlignment="1">
      <alignment horizontal="center"/>
    </xf>
    <xf numFmtId="166" fontId="0" fillId="0" borderId="3" xfId="0" applyNumberFormat="1" applyFill="1" applyBorder="1"/>
    <xf numFmtId="0" fontId="30" fillId="0" borderId="3" xfId="0" applyFont="1" applyFill="1" applyBorder="1"/>
    <xf numFmtId="166" fontId="30" fillId="0" borderId="3" xfId="0" applyNumberFormat="1" applyFont="1" applyFill="1" applyBorder="1"/>
    <xf numFmtId="0" fontId="0" fillId="13" borderId="3" xfId="0" applyFill="1" applyBorder="1"/>
    <xf numFmtId="0" fontId="0" fillId="0" borderId="0" xfId="0" applyAlignment="1">
      <alignment vertical="center" wrapText="1"/>
    </xf>
    <xf numFmtId="0" fontId="0" fillId="11" borderId="3" xfId="0" applyFill="1" applyBorder="1" applyAlignment="1">
      <alignment vertical="center" wrapText="1"/>
    </xf>
    <xf numFmtId="0" fontId="0" fillId="0" borderId="3" xfId="0" applyBorder="1" applyAlignment="1">
      <alignment vertical="center" wrapText="1"/>
    </xf>
    <xf numFmtId="0" fontId="0" fillId="12" borderId="3" xfId="0" applyFill="1" applyBorder="1" applyAlignment="1">
      <alignment vertical="center" wrapText="1"/>
    </xf>
    <xf numFmtId="0" fontId="0" fillId="13" borderId="3" xfId="0" applyFill="1" applyBorder="1" applyAlignment="1">
      <alignment vertical="center" wrapText="1"/>
    </xf>
    <xf numFmtId="0" fontId="0" fillId="0" borderId="3" xfId="0" applyBorder="1" applyAlignment="1">
      <alignment horizontal="left" vertical="center" wrapText="1"/>
    </xf>
    <xf numFmtId="0" fontId="25" fillId="0" borderId="3" xfId="0" applyFont="1" applyBorder="1" applyAlignment="1">
      <alignment horizontal="center" vertical="center" wrapText="1"/>
    </xf>
    <xf numFmtId="0" fontId="0" fillId="0" borderId="0" xfId="0" applyFill="1" applyBorder="1" applyAlignment="1">
      <alignment wrapText="1"/>
    </xf>
    <xf numFmtId="0" fontId="0" fillId="0" borderId="0" xfId="0" applyFill="1" applyBorder="1" applyAlignment="1">
      <alignment horizontal="center" wrapText="1"/>
    </xf>
    <xf numFmtId="0" fontId="0" fillId="0" borderId="0" xfId="0" applyFill="1" applyBorder="1"/>
    <xf numFmtId="166" fontId="0" fillId="0" borderId="0" xfId="0" applyNumberFormat="1" applyFill="1" applyBorder="1"/>
    <xf numFmtId="0" fontId="0" fillId="0" borderId="0" xfId="0" applyBorder="1"/>
    <xf numFmtId="9" fontId="0" fillId="0" borderId="0" xfId="1" applyFont="1"/>
    <xf numFmtId="0" fontId="5" fillId="0" borderId="0" xfId="0" applyFont="1" applyAlignment="1">
      <alignment horizontal="left" vertical="top" wrapText="1"/>
    </xf>
    <xf numFmtId="0" fontId="5" fillId="0" borderId="7" xfId="0" applyFont="1" applyBorder="1" applyAlignment="1">
      <alignment horizontal="left"/>
    </xf>
    <xf numFmtId="0" fontId="5" fillId="0" borderId="9" xfId="0" applyFont="1" applyBorder="1" applyAlignment="1">
      <alignment horizontal="left"/>
    </xf>
    <xf numFmtId="0" fontId="5" fillId="0" borderId="3" xfId="0" applyFont="1" applyBorder="1" applyAlignment="1">
      <alignment horizontal="center" vertical="top" wrapText="1"/>
    </xf>
    <xf numFmtId="0" fontId="5" fillId="0" borderId="16"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6" fillId="6" borderId="3" xfId="0" applyFont="1" applyFill="1" applyBorder="1" applyAlignment="1">
      <alignment horizontal="left" vertical="top"/>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6" fillId="6" borderId="7" xfId="0" applyFont="1" applyFill="1" applyBorder="1" applyAlignment="1">
      <alignment horizontal="left" vertical="top"/>
    </xf>
    <xf numFmtId="0" fontId="6" fillId="6" borderId="9" xfId="0" applyFont="1" applyFill="1" applyBorder="1" applyAlignment="1">
      <alignment horizontal="left" vertical="top"/>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6" borderId="3" xfId="0" applyFont="1" applyFill="1" applyBorder="1" applyAlignment="1">
      <alignment horizontal="center" vertical="center"/>
    </xf>
    <xf numFmtId="0" fontId="6" fillId="6" borderId="22" xfId="0" applyFont="1" applyFill="1" applyBorder="1" applyAlignment="1">
      <alignment horizontal="left" vertical="top" wrapText="1"/>
    </xf>
    <xf numFmtId="0" fontId="6" fillId="6" borderId="21" xfId="0" applyFont="1" applyFill="1" applyBorder="1" applyAlignment="1">
      <alignment horizontal="left" vertical="top" wrapText="1"/>
    </xf>
    <xf numFmtId="0" fontId="6" fillId="6" borderId="22" xfId="0" applyFont="1" applyFill="1" applyBorder="1" applyAlignment="1">
      <alignment horizontal="left" vertical="top"/>
    </xf>
    <xf numFmtId="0" fontId="6" fillId="6" borderId="21" xfId="0" applyFont="1" applyFill="1" applyBorder="1" applyAlignment="1">
      <alignment horizontal="left" vertical="top"/>
    </xf>
    <xf numFmtId="0" fontId="19" fillId="2" borderId="16" xfId="4" applyFont="1" applyFill="1" applyBorder="1" applyAlignment="1">
      <alignment horizontal="left" vertical="top"/>
    </xf>
    <xf numFmtId="0" fontId="19" fillId="2" borderId="17" xfId="4" applyFont="1" applyFill="1" applyBorder="1" applyAlignment="1">
      <alignment horizontal="left" vertical="top"/>
    </xf>
    <xf numFmtId="0" fontId="19" fillId="2" borderId="18" xfId="4" applyFont="1" applyFill="1" applyBorder="1" applyAlignment="1">
      <alignment horizontal="left" vertical="top"/>
    </xf>
    <xf numFmtId="0" fontId="19" fillId="2" borderId="20" xfId="4" applyFont="1" applyFill="1" applyBorder="1" applyAlignment="1">
      <alignment horizontal="left" vertical="top"/>
    </xf>
    <xf numFmtId="0" fontId="17" fillId="2" borderId="17" xfId="4" applyFont="1" applyFill="1" applyBorder="1" applyAlignment="1">
      <alignment horizontal="center" vertical="center" wrapText="1"/>
    </xf>
    <xf numFmtId="0" fontId="17" fillId="2" borderId="24" xfId="4" applyFont="1" applyFill="1" applyBorder="1" applyAlignment="1">
      <alignment horizontal="center" vertical="center" wrapText="1"/>
    </xf>
    <xf numFmtId="0" fontId="26" fillId="9" borderId="4" xfId="0" applyFont="1" applyFill="1" applyBorder="1" applyAlignment="1" applyProtection="1">
      <alignment horizontal="center" vertical="center" textRotation="90" wrapText="1"/>
    </xf>
    <xf numFmtId="0" fontId="26" fillId="9" borderId="5" xfId="0" applyFont="1" applyFill="1" applyBorder="1" applyAlignment="1" applyProtection="1">
      <alignment horizontal="center" vertical="center" textRotation="90" wrapText="1"/>
    </xf>
    <xf numFmtId="0" fontId="26" fillId="9" borderId="2" xfId="0" applyFont="1" applyFill="1" applyBorder="1" applyAlignment="1" applyProtection="1">
      <alignment horizontal="center" vertical="center" textRotation="90" wrapText="1"/>
    </xf>
    <xf numFmtId="0" fontId="23" fillId="9" borderId="5" xfId="0" applyFont="1" applyFill="1" applyBorder="1" applyAlignment="1" applyProtection="1">
      <alignment horizontal="center" vertical="center" textRotation="90" wrapText="1"/>
    </xf>
    <xf numFmtId="0" fontId="26" fillId="9" borderId="17" xfId="0" applyFont="1" applyFill="1" applyBorder="1" applyAlignment="1" applyProtection="1">
      <alignment horizontal="center" vertical="center" textRotation="90"/>
    </xf>
    <xf numFmtId="0" fontId="26" fillId="9" borderId="24" xfId="0" applyFont="1" applyFill="1" applyBorder="1" applyAlignment="1" applyProtection="1">
      <alignment horizontal="center" vertical="center" textRotation="90"/>
    </xf>
    <xf numFmtId="0" fontId="26" fillId="9" borderId="20" xfId="0" applyFont="1" applyFill="1" applyBorder="1" applyAlignment="1" applyProtection="1">
      <alignment horizontal="center" vertical="center" textRotation="90"/>
    </xf>
    <xf numFmtId="0" fontId="0" fillId="11" borderId="3" xfId="0" applyFill="1" applyBorder="1" applyAlignment="1">
      <alignment horizontal="center"/>
    </xf>
    <xf numFmtId="0" fontId="0" fillId="12" borderId="3" xfId="0" applyFill="1" applyBorder="1" applyAlignment="1">
      <alignment horizontal="center" vertical="center"/>
    </xf>
    <xf numFmtId="0" fontId="30" fillId="0" borderId="1" xfId="0" applyFont="1" applyBorder="1" applyAlignment="1">
      <alignment horizontal="right"/>
    </xf>
    <xf numFmtId="0" fontId="30" fillId="0" borderId="17" xfId="0" applyFont="1" applyBorder="1" applyAlignment="1">
      <alignment horizontal="right"/>
    </xf>
    <xf numFmtId="0" fontId="0" fillId="11" borderId="3" xfId="0" applyFill="1" applyBorder="1" applyAlignment="1">
      <alignment horizontal="center" vertical="center" wrapText="1"/>
    </xf>
    <xf numFmtId="0" fontId="26" fillId="9" borderId="23" xfId="0" applyFont="1" applyFill="1" applyBorder="1" applyAlignment="1" applyProtection="1">
      <alignment horizontal="center" vertical="center" textRotation="90" wrapText="1"/>
    </xf>
    <xf numFmtId="0" fontId="26" fillId="9" borderId="21" xfId="0" applyFont="1" applyFill="1" applyBorder="1" applyAlignment="1" applyProtection="1">
      <alignment horizontal="center" vertical="center" textRotation="90" wrapText="1"/>
    </xf>
  </cellXfs>
  <cellStyles count="10">
    <cellStyle name="=C:\WINNT\SYSTEM32\COMMAND.COM 6" xfId="4"/>
    <cellStyle name="Comma" xfId="7" builtinId="3"/>
    <cellStyle name="Comma 2" xfId="9"/>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fer%20Directory/fs1gbn1fs002_transfer/Dan%20Randles/RRP%20Table%20E6/C2C%20CBA%20RIIO%20ED1_v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Guidance"/>
      <sheetName val="Option summary"/>
      <sheetName val="Fixed data"/>
      <sheetName val="Baseline scenario"/>
      <sheetName val="Workings baseline"/>
      <sheetName val="n-0 connection"/>
      <sheetName val="n-0 workings"/>
    </sheetNames>
    <sheetDataSet>
      <sheetData sheetId="0" refreshError="1"/>
      <sheetData sheetId="1" refreshError="1"/>
      <sheetData sheetId="2" refreshError="1"/>
      <sheetData sheetId="3" refreshError="1"/>
      <sheetData sheetId="4">
        <row r="7">
          <cell r="E7">
            <v>-3.3022200000000002</v>
          </cell>
        </row>
        <row r="8">
          <cell r="E8">
            <v>-2.25</v>
          </cell>
        </row>
      </sheetData>
      <sheetData sheetId="5" refreshError="1"/>
      <sheetData sheetId="6">
        <row r="13">
          <cell r="E13">
            <v>-3.3022200000000002</v>
          </cell>
        </row>
        <row r="19">
          <cell r="E19">
            <v>3.3022200000000002</v>
          </cell>
        </row>
        <row r="20">
          <cell r="E20">
            <v>2.25</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2:E6"/>
  <sheetViews>
    <sheetView showGridLines="0" tabSelected="1" workbookViewId="0"/>
  </sheetViews>
  <sheetFormatPr defaultRowHeight="15"/>
  <cols>
    <col min="1" max="1" width="2.42578125" customWidth="1"/>
    <col min="2" max="2" width="29.28515625" customWidth="1"/>
    <col min="3" max="3" width="52.28515625" customWidth="1"/>
    <col min="4" max="4" width="12" customWidth="1"/>
    <col min="5" max="5" width="138.140625" customWidth="1"/>
  </cols>
  <sheetData>
    <row r="2" spans="2:5">
      <c r="B2" s="101" t="s">
        <v>232</v>
      </c>
      <c r="C2" s="101" t="s">
        <v>240</v>
      </c>
      <c r="D2" s="101" t="s">
        <v>239</v>
      </c>
      <c r="E2" s="101" t="s">
        <v>233</v>
      </c>
    </row>
    <row r="3" spans="2:5" s="100" customFormat="1" ht="62.25" customHeight="1">
      <c r="B3" s="102" t="s">
        <v>234</v>
      </c>
      <c r="C3" s="102" t="s">
        <v>237</v>
      </c>
      <c r="D3" s="102"/>
      <c r="E3" s="103" t="s">
        <v>238</v>
      </c>
    </row>
    <row r="4" spans="2:5" s="100" customFormat="1" ht="62.25" customHeight="1">
      <c r="B4" s="102" t="s">
        <v>235</v>
      </c>
      <c r="C4" s="102" t="s">
        <v>241</v>
      </c>
      <c r="D4" s="104">
        <v>41352</v>
      </c>
      <c r="E4" s="102" t="s">
        <v>242</v>
      </c>
    </row>
    <row r="5" spans="2:5" s="100" customFormat="1" ht="84" customHeight="1">
      <c r="B5" s="102" t="s">
        <v>236</v>
      </c>
      <c r="C5" s="102" t="s">
        <v>247</v>
      </c>
      <c r="D5" s="104" t="s">
        <v>243</v>
      </c>
      <c r="E5" s="102" t="s">
        <v>244</v>
      </c>
    </row>
    <row r="6" spans="2:5" ht="111" customHeight="1">
      <c r="B6" s="105" t="s">
        <v>245</v>
      </c>
      <c r="C6" s="105" t="s">
        <v>246</v>
      </c>
      <c r="D6" s="106">
        <v>41380</v>
      </c>
      <c r="E6" s="105" t="s">
        <v>317</v>
      </c>
    </row>
  </sheetData>
  <sheetProtection password="CD26"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heetViews>
  <sheetFormatPr defaultRowHeight="15"/>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c r="B1" s="99" t="s">
        <v>80</v>
      </c>
    </row>
    <row r="2" spans="2:3">
      <c r="B2" s="25"/>
    </row>
    <row r="3" spans="2:3">
      <c r="B3" s="25"/>
    </row>
    <row r="4" spans="2:3">
      <c r="B4" s="89" t="s">
        <v>14</v>
      </c>
      <c r="C4" s="89" t="s">
        <v>26</v>
      </c>
    </row>
    <row r="5" spans="2:3" ht="45">
      <c r="B5" s="96" t="s">
        <v>39</v>
      </c>
      <c r="C5" s="31" t="s">
        <v>99</v>
      </c>
    </row>
    <row r="6" spans="2:3">
      <c r="B6" s="96" t="s">
        <v>221</v>
      </c>
      <c r="C6" s="31" t="s">
        <v>222</v>
      </c>
    </row>
    <row r="7" spans="2:3" ht="56.25" customHeight="1">
      <c r="B7" s="97" t="s">
        <v>306</v>
      </c>
      <c r="C7" s="31" t="s">
        <v>340</v>
      </c>
    </row>
    <row r="8" spans="2:3">
      <c r="B8" s="98" t="s">
        <v>307</v>
      </c>
      <c r="C8" s="31" t="s">
        <v>308</v>
      </c>
    </row>
    <row r="9" spans="2:3" ht="30">
      <c r="B9" s="97" t="s">
        <v>228</v>
      </c>
      <c r="C9" s="31" t="s">
        <v>339</v>
      </c>
    </row>
    <row r="10" spans="2:3">
      <c r="B10" s="98" t="s">
        <v>219</v>
      </c>
      <c r="C10" s="31" t="s">
        <v>220</v>
      </c>
    </row>
    <row r="12" spans="2:3">
      <c r="B12" s="25" t="s">
        <v>24</v>
      </c>
    </row>
    <row r="13" spans="2:3">
      <c r="B13" s="93" t="s">
        <v>25</v>
      </c>
    </row>
    <row r="14" spans="2:3">
      <c r="B14" s="94" t="s">
        <v>221</v>
      </c>
    </row>
    <row r="15" spans="2:3">
      <c r="B15" s="88" t="s">
        <v>227</v>
      </c>
    </row>
    <row r="16" spans="2:3">
      <c r="B16" s="95" t="s">
        <v>223</v>
      </c>
    </row>
    <row r="17" spans="2:4">
      <c r="B17" s="25"/>
    </row>
    <row r="18" spans="2:4">
      <c r="B18" s="2" t="s">
        <v>66</v>
      </c>
    </row>
    <row r="19" spans="2:4" ht="19.5" customHeight="1">
      <c r="B19" s="2" t="s">
        <v>224</v>
      </c>
    </row>
    <row r="20" spans="2:4">
      <c r="B20" s="91" t="s">
        <v>229</v>
      </c>
    </row>
    <row r="21" spans="2:4">
      <c r="B21" s="91" t="s">
        <v>230</v>
      </c>
    </row>
    <row r="22" spans="2:4" ht="25.5" customHeight="1">
      <c r="B22" s="90" t="s">
        <v>101</v>
      </c>
    </row>
    <row r="23" spans="2:4" ht="10.5" customHeight="1"/>
    <row r="24" spans="2:4" ht="24.75" customHeight="1">
      <c r="B24" s="91" t="s">
        <v>225</v>
      </c>
      <c r="C24" s="91"/>
      <c r="D24" s="91"/>
    </row>
    <row r="25" spans="2:4" ht="26.25" customHeight="1">
      <c r="B25" s="91" t="s">
        <v>318</v>
      </c>
      <c r="C25" s="91"/>
      <c r="D25" s="91"/>
    </row>
    <row r="26" spans="2:4" ht="32.25" customHeight="1">
      <c r="B26" s="180" t="s">
        <v>226</v>
      </c>
      <c r="C26" s="180"/>
      <c r="D26" s="180"/>
    </row>
    <row r="28" spans="2:4">
      <c r="B28" s="2" t="s">
        <v>100</v>
      </c>
    </row>
    <row r="32" spans="2:4">
      <c r="B32" s="25"/>
    </row>
    <row r="33" spans="2:2">
      <c r="B33" s="92"/>
    </row>
  </sheetData>
  <sheetProtection password="CD26" sheet="1" objects="1" scenarios="1" selectLockedCells="1" selectUnlockedCells="1"/>
  <mergeCells count="1">
    <mergeCell ref="B26:D26"/>
  </mergeCells>
  <pageMargins left="0.70866141732283472" right="0.70866141732283472" top="0.74803149606299213" bottom="0.74803149606299213" header="0.31496062992125984" footer="0.31496062992125984"/>
  <pageSetup paperSize="9" scale="42"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80" zoomScaleNormal="80" workbookViewId="0">
      <pane ySplit="3" topLeftCell="A18" activePane="bottomLeft" state="frozen"/>
      <selection pane="bottomLeft"/>
    </sheetView>
  </sheetViews>
  <sheetFormatPr defaultRowHeight="15"/>
  <cols>
    <col min="1" max="1" width="4" style="2" customWidth="1"/>
    <col min="2" max="2" width="7.7109375" style="2" customWidth="1"/>
    <col min="3" max="3" width="31.85546875" style="2" customWidth="1"/>
    <col min="4" max="4" width="21" style="2" customWidth="1"/>
    <col min="5" max="5" width="54.42578125" style="2" customWidth="1"/>
    <col min="6" max="6" width="28.7109375" style="2" customWidth="1"/>
    <col min="7" max="11" width="11.140625" style="2" customWidth="1"/>
    <col min="12" max="16384" width="9.140625" style="2"/>
  </cols>
  <sheetData>
    <row r="1" spans="2:26">
      <c r="B1" s="25" t="s">
        <v>49</v>
      </c>
      <c r="Z1" s="26" t="s">
        <v>29</v>
      </c>
    </row>
    <row r="2" spans="2:26">
      <c r="B2" s="184" t="s">
        <v>364</v>
      </c>
      <c r="C2" s="185"/>
      <c r="D2" s="185"/>
      <c r="E2" s="185"/>
      <c r="F2" s="186"/>
      <c r="Z2" s="26" t="s">
        <v>82</v>
      </c>
    </row>
    <row r="3" spans="2:26" ht="24.75" customHeight="1">
      <c r="B3" s="187"/>
      <c r="C3" s="188"/>
      <c r="D3" s="188"/>
      <c r="E3" s="188"/>
      <c r="F3" s="189"/>
    </row>
    <row r="4" spans="2:26" ht="18" customHeight="1">
      <c r="B4" s="25" t="s">
        <v>81</v>
      </c>
      <c r="C4" s="27"/>
      <c r="D4" s="27"/>
      <c r="E4" s="27"/>
      <c r="F4" s="27"/>
    </row>
    <row r="5" spans="2:26" ht="24.75" customHeight="1">
      <c r="B5" s="192"/>
      <c r="C5" s="193"/>
      <c r="D5" s="193"/>
      <c r="E5" s="193"/>
      <c r="F5" s="194"/>
    </row>
    <row r="6" spans="2:26" ht="13.5" customHeight="1">
      <c r="B6" s="27"/>
      <c r="C6" s="27"/>
      <c r="D6" s="27"/>
      <c r="E6" s="27"/>
      <c r="F6" s="27"/>
    </row>
    <row r="7" spans="2:26">
      <c r="B7" s="25" t="s">
        <v>50</v>
      </c>
    </row>
    <row r="8" spans="2:26">
      <c r="B8" s="195" t="s">
        <v>27</v>
      </c>
      <c r="C8" s="196"/>
      <c r="D8" s="190" t="s">
        <v>30</v>
      </c>
      <c r="E8" s="190"/>
      <c r="F8" s="190"/>
    </row>
    <row r="9" spans="2:26" ht="22.5" customHeight="1">
      <c r="B9" s="197" t="s">
        <v>79</v>
      </c>
      <c r="C9" s="198"/>
      <c r="D9" s="191" t="s">
        <v>360</v>
      </c>
      <c r="E9" s="191"/>
      <c r="F9" s="191"/>
    </row>
    <row r="10" spans="2:26" ht="22.5" customHeight="1">
      <c r="B10" s="181" t="s">
        <v>361</v>
      </c>
      <c r="C10" s="182"/>
      <c r="D10" s="192" t="s">
        <v>363</v>
      </c>
      <c r="E10" s="193"/>
      <c r="F10" s="194"/>
    </row>
    <row r="11" spans="2:26" ht="22.5" customHeight="1">
      <c r="B11" s="181"/>
      <c r="C11" s="182"/>
      <c r="D11" s="183"/>
      <c r="E11" s="183"/>
      <c r="F11" s="183"/>
    </row>
    <row r="12" spans="2:26" ht="22.5" customHeight="1">
      <c r="B12" s="181"/>
      <c r="C12" s="182"/>
      <c r="D12" s="183"/>
      <c r="E12" s="183"/>
      <c r="F12" s="183"/>
    </row>
    <row r="13" spans="2:26" ht="22.5" customHeight="1">
      <c r="B13" s="181"/>
      <c r="C13" s="182"/>
      <c r="D13" s="183"/>
      <c r="E13" s="183"/>
      <c r="F13" s="183"/>
    </row>
    <row r="14" spans="2:26" ht="22.5" customHeight="1">
      <c r="B14" s="181"/>
      <c r="C14" s="182"/>
      <c r="D14" s="183"/>
      <c r="E14" s="183"/>
      <c r="F14" s="183"/>
    </row>
    <row r="15" spans="2:26" ht="22.5" customHeight="1">
      <c r="B15" s="181"/>
      <c r="C15" s="182"/>
      <c r="D15" s="183"/>
      <c r="E15" s="183"/>
      <c r="F15" s="183"/>
    </row>
    <row r="16" spans="2:26" ht="22.5" customHeight="1">
      <c r="B16" s="181"/>
      <c r="C16" s="182"/>
      <c r="D16" s="183"/>
      <c r="E16" s="183"/>
      <c r="F16" s="183"/>
    </row>
    <row r="17" spans="2:11" ht="22.5" customHeight="1">
      <c r="B17" s="181"/>
      <c r="C17" s="182"/>
      <c r="D17" s="183"/>
      <c r="E17" s="183"/>
      <c r="F17" s="183"/>
    </row>
    <row r="18" spans="2:11" ht="22.5" customHeight="1">
      <c r="B18" s="181"/>
      <c r="C18" s="182"/>
      <c r="D18" s="183"/>
      <c r="E18" s="183"/>
      <c r="F18" s="183"/>
    </row>
    <row r="19" spans="2:11" ht="22.5" customHeight="1">
      <c r="B19" s="181"/>
      <c r="C19" s="182"/>
      <c r="D19" s="183"/>
      <c r="E19" s="183"/>
      <c r="F19" s="183"/>
    </row>
    <row r="20" spans="2:11" ht="22.5" customHeight="1">
      <c r="B20" s="181"/>
      <c r="C20" s="182"/>
      <c r="D20" s="183"/>
      <c r="E20" s="183"/>
      <c r="F20" s="183"/>
    </row>
    <row r="21" spans="2:11" ht="22.5" customHeight="1">
      <c r="B21" s="181"/>
      <c r="C21" s="182"/>
      <c r="D21" s="183"/>
      <c r="E21" s="183"/>
      <c r="F21" s="183"/>
    </row>
    <row r="22" spans="2:11" ht="22.5" customHeight="1">
      <c r="B22" s="181"/>
      <c r="C22" s="182"/>
      <c r="D22" s="183"/>
      <c r="E22" s="183"/>
      <c r="F22" s="183"/>
    </row>
    <row r="23" spans="2:11" ht="22.5" customHeight="1">
      <c r="B23" s="181"/>
      <c r="C23" s="182"/>
      <c r="D23" s="183"/>
      <c r="E23" s="183"/>
      <c r="F23" s="183"/>
    </row>
    <row r="24" spans="2:11" ht="12.75" customHeight="1">
      <c r="B24" s="28"/>
      <c r="C24" s="28"/>
      <c r="D24" s="29"/>
      <c r="E24" s="29"/>
      <c r="F24" s="29"/>
    </row>
    <row r="25" spans="2:11">
      <c r="B25" s="25" t="s">
        <v>51</v>
      </c>
    </row>
    <row r="26" spans="2:11" ht="38.25" customHeight="1">
      <c r="B26" s="200" t="s">
        <v>48</v>
      </c>
      <c r="C26" s="202" t="s">
        <v>27</v>
      </c>
      <c r="D26" s="202" t="s">
        <v>28</v>
      </c>
      <c r="E26" s="202" t="s">
        <v>30</v>
      </c>
      <c r="F26" s="200" t="s">
        <v>31</v>
      </c>
      <c r="G26" s="199" t="s">
        <v>103</v>
      </c>
      <c r="H26" s="199"/>
      <c r="I26" s="199"/>
      <c r="J26" s="199"/>
      <c r="K26" s="199"/>
    </row>
    <row r="27" spans="2:11">
      <c r="B27" s="201"/>
      <c r="C27" s="203"/>
      <c r="D27" s="203"/>
      <c r="E27" s="203"/>
      <c r="F27" s="201"/>
      <c r="G27" s="64" t="s">
        <v>104</v>
      </c>
      <c r="H27" s="64" t="s">
        <v>105</v>
      </c>
      <c r="I27" s="64" t="s">
        <v>106</v>
      </c>
      <c r="J27" s="64" t="s">
        <v>107</v>
      </c>
      <c r="K27" s="64" t="s">
        <v>108</v>
      </c>
    </row>
    <row r="28" spans="2:11" ht="27.75" customHeight="1">
      <c r="B28" s="30">
        <v>1</v>
      </c>
      <c r="C28" s="31" t="s">
        <v>362</v>
      </c>
      <c r="D28" s="30" t="s">
        <v>29</v>
      </c>
      <c r="E28" s="31"/>
      <c r="F28" s="30"/>
      <c r="G28" s="65">
        <f>'n-0 connection'!$C$4</f>
        <v>7.3906128637972239</v>
      </c>
      <c r="H28" s="65">
        <f>'n-0 connection'!$C$5</f>
        <v>9.382990918142573</v>
      </c>
      <c r="I28" s="65">
        <f>'n-0 connection'!$C$6</f>
        <v>10.705961917760259</v>
      </c>
      <c r="J28" s="65">
        <f>'n-0 connection'!C7</f>
        <v>12.04862574658998</v>
      </c>
      <c r="K28" s="66"/>
    </row>
    <row r="29" spans="2:11" ht="27.75" customHeight="1">
      <c r="B29" s="30">
        <v>2</v>
      </c>
      <c r="C29" s="30"/>
      <c r="D29" s="30"/>
      <c r="E29" s="31"/>
      <c r="F29" s="30"/>
      <c r="G29" s="65"/>
      <c r="H29" s="65"/>
      <c r="I29" s="65"/>
      <c r="J29" s="65"/>
      <c r="K29" s="30"/>
    </row>
    <row r="30" spans="2:11" ht="27.75" customHeight="1">
      <c r="B30" s="30">
        <v>3</v>
      </c>
      <c r="C30" s="30"/>
      <c r="D30" s="30"/>
      <c r="E30" s="31"/>
      <c r="F30" s="30"/>
      <c r="G30" s="65"/>
      <c r="H30" s="65"/>
      <c r="I30" s="65"/>
      <c r="J30" s="65"/>
      <c r="K30" s="30"/>
    </row>
    <row r="31" spans="2:11" ht="27.75" customHeight="1">
      <c r="B31" s="30">
        <v>4</v>
      </c>
      <c r="C31" s="30"/>
      <c r="D31" s="30"/>
      <c r="E31" s="31"/>
      <c r="F31" s="30"/>
      <c r="G31" s="65"/>
      <c r="H31" s="65"/>
      <c r="I31" s="65"/>
      <c r="J31" s="65"/>
      <c r="K31" s="30"/>
    </row>
    <row r="32" spans="2:11" ht="27.75" customHeight="1">
      <c r="B32" s="30">
        <v>5</v>
      </c>
      <c r="C32" s="30"/>
      <c r="D32" s="30"/>
      <c r="E32" s="31"/>
      <c r="F32" s="30"/>
      <c r="G32" s="65"/>
      <c r="H32" s="65"/>
      <c r="I32" s="65"/>
      <c r="J32" s="65"/>
      <c r="K32" s="30"/>
    </row>
    <row r="37" spans="2:2">
      <c r="B37" s="2" t="s">
        <v>109</v>
      </c>
    </row>
  </sheetData>
  <sheetProtection password="CD26" sheet="1" objects="1" scenarios="1" selectLockedCells="1" selectUnlockedCells="1"/>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cfRule type="expression" dxfId="9" priority="10">
      <formula>$D28="adopted"</formula>
    </cfRule>
  </conditionalFormatting>
  <conditionalFormatting sqref="B29:F32">
    <cfRule type="expression" dxfId="8" priority="9">
      <formula>$D29="adopted"</formula>
    </cfRule>
  </conditionalFormatting>
  <conditionalFormatting sqref="D29:D32">
    <cfRule type="expression" dxfId="7" priority="8">
      <formula>$D29="adopted"</formula>
    </cfRule>
  </conditionalFormatting>
  <conditionalFormatting sqref="G28:K28">
    <cfRule type="expression" dxfId="6" priority="7">
      <formula>$D28="adopted"</formula>
    </cfRule>
  </conditionalFormatting>
  <conditionalFormatting sqref="G29:K32">
    <cfRule type="expression" dxfId="5" priority="6">
      <formula>$D29="adopted"</formula>
    </cfRule>
  </conditionalFormatting>
  <conditionalFormatting sqref="G29:J32">
    <cfRule type="expression" dxfId="4" priority="5">
      <formula>$D29="adopted"</formula>
    </cfRule>
  </conditionalFormatting>
  <conditionalFormatting sqref="G30:J30">
    <cfRule type="expression" dxfId="3" priority="4">
      <formula>$D30="adopted"</formula>
    </cfRule>
  </conditionalFormatting>
  <conditionalFormatting sqref="G31:J31">
    <cfRule type="expression" dxfId="2" priority="3">
      <formula>$D31="adopted"</formula>
    </cfRule>
  </conditionalFormatting>
  <conditionalFormatting sqref="G32:J32">
    <cfRule type="expression" dxfId="1" priority="2">
      <formula>$D32="adopted"</formula>
    </cfRule>
  </conditionalFormatting>
  <conditionalFormatting sqref="G29:J32">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82"/>
  <sheetViews>
    <sheetView showGridLines="0" topLeftCell="E1" zoomScale="90" zoomScaleNormal="90" workbookViewId="0">
      <selection activeCell="E1" sqref="E1"/>
    </sheetView>
  </sheetViews>
  <sheetFormatPr defaultRowHeight="15"/>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c r="A1" s="21"/>
      <c r="B1" s="32" t="s">
        <v>87</v>
      </c>
      <c r="C1" s="21"/>
      <c r="D1" s="21"/>
      <c r="E1" s="21"/>
      <c r="F1" s="32" t="s">
        <v>88</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63</v>
      </c>
      <c r="C3" s="142">
        <v>4.2799999999999998E-2</v>
      </c>
      <c r="D3" s="111" t="s">
        <v>298</v>
      </c>
      <c r="E3" s="21"/>
      <c r="F3" s="77"/>
      <c r="G3" s="128" t="s">
        <v>311</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c r="A4" s="21"/>
      <c r="B4" s="22" t="s">
        <v>9</v>
      </c>
      <c r="C4" s="23">
        <v>3.5000000000000003E-2</v>
      </c>
      <c r="D4" s="21"/>
      <c r="E4" s="21"/>
      <c r="F4" s="4" t="s">
        <v>315</v>
      </c>
      <c r="G4" s="4"/>
      <c r="H4" s="78">
        <v>5.94</v>
      </c>
      <c r="I4" s="78">
        <v>5.91</v>
      </c>
      <c r="J4" s="78">
        <v>5.89</v>
      </c>
      <c r="K4" s="78">
        <v>6.12</v>
      </c>
      <c r="L4" s="78">
        <v>6.35</v>
      </c>
      <c r="M4" s="78">
        <v>6.59</v>
      </c>
      <c r="N4" s="78">
        <v>13.78</v>
      </c>
      <c r="O4" s="78">
        <v>20.96</v>
      </c>
      <c r="P4" s="78">
        <v>28.15</v>
      </c>
      <c r="Q4" s="78">
        <v>35.33</v>
      </c>
      <c r="R4" s="78">
        <v>42.52</v>
      </c>
      <c r="S4" s="78">
        <v>49.71</v>
      </c>
      <c r="T4" s="78">
        <v>56.89</v>
      </c>
      <c r="U4" s="78">
        <v>64.08</v>
      </c>
      <c r="V4" s="78">
        <v>71.260000000000005</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c r="A5" s="21"/>
      <c r="B5" s="22" t="s">
        <v>10</v>
      </c>
      <c r="C5" s="23">
        <v>0.03</v>
      </c>
      <c r="D5" s="21"/>
      <c r="E5" s="21"/>
      <c r="F5" s="51" t="s">
        <v>316</v>
      </c>
      <c r="G5" s="38"/>
      <c r="H5" s="78">
        <f>H4*$C$9</f>
        <v>5.6020923808300136</v>
      </c>
      <c r="I5" s="78">
        <f t="shared" ref="I5:V5" si="0">I4*$C$9</f>
        <v>5.5737989849672358</v>
      </c>
      <c r="J5" s="78">
        <f t="shared" si="0"/>
        <v>5.5549367210587164</v>
      </c>
      <c r="K5" s="78">
        <f t="shared" si="0"/>
        <v>5.7718527560066804</v>
      </c>
      <c r="L5" s="78">
        <f t="shared" si="0"/>
        <v>5.9887687909546434</v>
      </c>
      <c r="M5" s="78">
        <f t="shared" si="0"/>
        <v>6.2151159578568667</v>
      </c>
      <c r="N5" s="78">
        <f t="shared" si="0"/>
        <v>12.996099832969289</v>
      </c>
      <c r="O5" s="78">
        <f t="shared" si="0"/>
        <v>19.767652576127457</v>
      </c>
      <c r="P5" s="78">
        <f t="shared" si="0"/>
        <v>26.548636451239876</v>
      </c>
      <c r="Q5" s="78">
        <f t="shared" si="0"/>
        <v>33.32018919439804</v>
      </c>
      <c r="R5" s="78">
        <f t="shared" si="0"/>
        <v>40.101173069510473</v>
      </c>
      <c r="S5" s="78">
        <f t="shared" si="0"/>
        <v>46.882156944622892</v>
      </c>
      <c r="T5" s="78">
        <f t="shared" si="0"/>
        <v>53.653709687781053</v>
      </c>
      <c r="U5" s="78">
        <f t="shared" si="0"/>
        <v>60.434693562893479</v>
      </c>
      <c r="V5" s="78">
        <f t="shared" si="0"/>
        <v>67.206246306051654</v>
      </c>
      <c r="W5" s="78">
        <f t="shared" ref="W5:BG5" si="1">W4*$D$22</f>
        <v>87.509327740368704</v>
      </c>
      <c r="X5" s="78">
        <f t="shared" si="1"/>
        <v>95.071862236449945</v>
      </c>
      <c r="Y5" s="78">
        <f t="shared" si="1"/>
        <v>102.63439673253119</v>
      </c>
      <c r="Z5" s="78">
        <f t="shared" si="1"/>
        <v>110.19693122861243</v>
      </c>
      <c r="AA5" s="78">
        <f t="shared" si="1"/>
        <v>117.75946572469368</v>
      </c>
      <c r="AB5" s="78">
        <f t="shared" si="1"/>
        <v>125.32200022077492</v>
      </c>
      <c r="AC5" s="78">
        <f t="shared" si="1"/>
        <v>131.80417264598742</v>
      </c>
      <c r="AD5" s="78">
        <f t="shared" si="1"/>
        <v>139.36670714206866</v>
      </c>
      <c r="AE5" s="78">
        <f t="shared" si="1"/>
        <v>146.9292416381499</v>
      </c>
      <c r="AF5" s="78">
        <f t="shared" si="1"/>
        <v>154.49177613423115</v>
      </c>
      <c r="AG5" s="78">
        <f t="shared" si="1"/>
        <v>162.05431063031241</v>
      </c>
      <c r="AH5" s="78">
        <f t="shared" si="1"/>
        <v>169.61684512639366</v>
      </c>
      <c r="AI5" s="78">
        <f t="shared" si="1"/>
        <v>177.1793796224749</v>
      </c>
      <c r="AJ5" s="78">
        <f t="shared" si="1"/>
        <v>184.74191411855614</v>
      </c>
      <c r="AK5" s="78">
        <f t="shared" si="1"/>
        <v>192.30444861463738</v>
      </c>
      <c r="AL5" s="78">
        <f t="shared" si="1"/>
        <v>198.78662103984988</v>
      </c>
      <c r="AM5" s="78">
        <f t="shared" si="1"/>
        <v>206.34915553593112</v>
      </c>
      <c r="AN5" s="78">
        <f t="shared" si="1"/>
        <v>213.91169003201236</v>
      </c>
      <c r="AO5" s="78">
        <f t="shared" si="1"/>
        <v>221.47422452809363</v>
      </c>
      <c r="AP5" s="78">
        <f t="shared" si="1"/>
        <v>229.03675902417487</v>
      </c>
      <c r="AQ5" s="78">
        <f t="shared" si="1"/>
        <v>237.67965559112486</v>
      </c>
      <c r="AR5" s="78">
        <f t="shared" si="1"/>
        <v>245.2421900872061</v>
      </c>
      <c r="AS5" s="78">
        <f t="shared" si="1"/>
        <v>252.80472458328734</v>
      </c>
      <c r="AT5" s="78">
        <f t="shared" si="1"/>
        <v>260.36725907936858</v>
      </c>
      <c r="AU5" s="78">
        <f t="shared" si="1"/>
        <v>267.92979357544982</v>
      </c>
      <c r="AV5" s="78">
        <f t="shared" si="1"/>
        <v>276.57269014239984</v>
      </c>
      <c r="AW5" s="78">
        <f t="shared" si="1"/>
        <v>283.0548625676123</v>
      </c>
      <c r="AX5" s="78">
        <f t="shared" si="1"/>
        <v>290.6173970636936</v>
      </c>
      <c r="AY5" s="78">
        <f t="shared" si="1"/>
        <v>298.17993155977484</v>
      </c>
      <c r="AZ5" s="78">
        <f t="shared" si="1"/>
        <v>304.66210398498731</v>
      </c>
      <c r="BA5" s="78">
        <f t="shared" si="1"/>
        <v>310.06391433933106</v>
      </c>
      <c r="BB5" s="78">
        <f t="shared" si="1"/>
        <v>315.46572469367482</v>
      </c>
      <c r="BC5" s="78">
        <f t="shared" si="1"/>
        <v>320.86753504801857</v>
      </c>
      <c r="BD5" s="78">
        <f t="shared" si="1"/>
        <v>325.18898333149355</v>
      </c>
      <c r="BE5" s="78">
        <f t="shared" si="1"/>
        <v>329.51043161496858</v>
      </c>
      <c r="BF5" s="78">
        <f t="shared" si="1"/>
        <v>333.83187989844356</v>
      </c>
      <c r="BG5" s="78">
        <f t="shared" si="1"/>
        <v>337.07296611104982</v>
      </c>
    </row>
    <row r="6" spans="1:59">
      <c r="A6" s="21"/>
      <c r="B6" s="22" t="s">
        <v>67</v>
      </c>
      <c r="C6" s="23">
        <v>1.4999999999999999E-2</v>
      </c>
      <c r="D6" s="21"/>
      <c r="E6" s="21"/>
      <c r="F6" s="51" t="s">
        <v>206</v>
      </c>
      <c r="G6" s="50">
        <f>39.24*$C$9</f>
        <v>37.007761788513427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1" t="s">
        <v>209</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1" t="s">
        <v>207</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45.75">
      <c r="A9" s="21"/>
      <c r="B9" s="139" t="s">
        <v>369</v>
      </c>
      <c r="C9" s="141">
        <v>0.9431131954259282</v>
      </c>
      <c r="D9" s="21"/>
      <c r="E9" s="22"/>
      <c r="F9" s="51" t="s">
        <v>312</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c r="A10" s="21"/>
      <c r="B10" s="21"/>
      <c r="C10" s="21"/>
      <c r="D10" s="21"/>
      <c r="E10" s="21"/>
      <c r="F10" s="51" t="s">
        <v>313</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4" t="s">
        <v>72</v>
      </c>
      <c r="C11" s="21"/>
      <c r="D11" s="21"/>
      <c r="E11" s="21"/>
      <c r="F11" s="51" t="s">
        <v>208</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c r="A12" s="21"/>
      <c r="B12" s="21" t="s">
        <v>73</v>
      </c>
      <c r="C12" s="21"/>
      <c r="D12" s="21"/>
      <c r="E12" s="21"/>
      <c r="F12" s="51" t="s">
        <v>314</v>
      </c>
      <c r="G12" s="110"/>
      <c r="H12" s="112">
        <v>0.44932000000000005</v>
      </c>
      <c r="I12" s="112">
        <v>0.43639882352941178</v>
      </c>
      <c r="J12" s="112">
        <v>0.42347764705882357</v>
      </c>
      <c r="K12" s="112">
        <v>0.4105564705882353</v>
      </c>
      <c r="L12" s="112">
        <v>0.39763529411764703</v>
      </c>
      <c r="M12" s="112">
        <v>0.38471411764705882</v>
      </c>
      <c r="N12" s="112">
        <v>0.37179294117647055</v>
      </c>
      <c r="O12" s="112">
        <v>0.35887176470588228</v>
      </c>
      <c r="P12" s="112">
        <v>0.34595058823529407</v>
      </c>
      <c r="Q12" s="112">
        <v>0.3330294117647058</v>
      </c>
      <c r="R12" s="112">
        <v>0.32010823529411753</v>
      </c>
      <c r="S12" s="112">
        <v>0.30718705882352931</v>
      </c>
      <c r="T12" s="112">
        <v>0.29426588235294104</v>
      </c>
      <c r="U12" s="112">
        <v>0.28134470588235277</v>
      </c>
      <c r="V12" s="112">
        <v>0.26842352941176456</v>
      </c>
      <c r="W12" s="112">
        <v>0.25550235294117629</v>
      </c>
      <c r="X12" s="112">
        <v>0.24258117647058805</v>
      </c>
      <c r="Y12" s="112">
        <v>0.22965999999999981</v>
      </c>
      <c r="Z12" s="112">
        <v>0.21673882352941154</v>
      </c>
      <c r="AA12" s="112">
        <v>0.2038176470588233</v>
      </c>
      <c r="AB12" s="112">
        <v>0.19089647058823506</v>
      </c>
      <c r="AC12" s="112">
        <v>0.17797529411764679</v>
      </c>
      <c r="AD12" s="112">
        <v>0.16505411764705855</v>
      </c>
      <c r="AE12" s="112">
        <v>0.1521329411764703</v>
      </c>
      <c r="AF12" s="112">
        <v>0.13921176470588204</v>
      </c>
      <c r="AG12" s="112">
        <v>0.12629058823529382</v>
      </c>
      <c r="AH12" s="112">
        <v>0.11336941176470558</v>
      </c>
      <c r="AI12" s="112">
        <v>0.10044823529411734</v>
      </c>
      <c r="AJ12" s="112">
        <v>8.7527058823529097E-2</v>
      </c>
      <c r="AK12" s="112">
        <v>7.4605882352940869E-2</v>
      </c>
      <c r="AL12" s="112">
        <v>6.1684705882352628E-2</v>
      </c>
      <c r="AM12" s="112">
        <v>4.8763529411764393E-2</v>
      </c>
      <c r="AN12" s="112">
        <v>3.5842352941176159E-2</v>
      </c>
      <c r="AO12" s="112">
        <v>2.2921176470587924E-2</v>
      </c>
      <c r="AP12" s="112">
        <v>9.999999999999688E-3</v>
      </c>
      <c r="AQ12" s="112">
        <v>0.01</v>
      </c>
      <c r="AR12" s="112">
        <v>0.01</v>
      </c>
      <c r="AS12" s="112">
        <v>0.01</v>
      </c>
      <c r="AT12" s="112">
        <v>0.01</v>
      </c>
      <c r="AU12" s="112">
        <v>0.01</v>
      </c>
      <c r="AV12" s="112">
        <v>0.01</v>
      </c>
      <c r="AW12" s="112">
        <v>0.01</v>
      </c>
      <c r="AX12" s="112">
        <v>0.01</v>
      </c>
      <c r="AY12" s="112">
        <v>0.01</v>
      </c>
      <c r="AZ12" s="112">
        <v>0.01</v>
      </c>
      <c r="BA12" s="112">
        <v>0.01</v>
      </c>
      <c r="BB12" s="112">
        <v>0.01</v>
      </c>
      <c r="BC12" s="112">
        <v>0.01</v>
      </c>
      <c r="BD12" s="112">
        <v>0.01</v>
      </c>
      <c r="BE12" s="112">
        <v>0.01</v>
      </c>
      <c r="BF12" s="112">
        <v>0.01</v>
      </c>
      <c r="BG12" s="112">
        <v>0.01</v>
      </c>
    </row>
    <row r="13" spans="1:59">
      <c r="A13" s="21"/>
      <c r="B13" s="204" t="s">
        <v>75</v>
      </c>
      <c r="C13" s="205"/>
      <c r="D13" s="127" t="s">
        <v>330</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ht="15.75">
      <c r="A14" s="21"/>
      <c r="B14" s="206"/>
      <c r="C14" s="207"/>
      <c r="D14" s="42" t="s">
        <v>110</v>
      </c>
      <c r="E14" s="21"/>
      <c r="F14" s="67"/>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ht="15.75">
      <c r="A15" s="21"/>
      <c r="B15" s="208" t="s">
        <v>331</v>
      </c>
      <c r="C15" s="41" t="s">
        <v>324</v>
      </c>
      <c r="D15" s="145">
        <v>1.3408686121386491</v>
      </c>
      <c r="E15" s="21"/>
      <c r="F15" s="70" t="s">
        <v>93</v>
      </c>
      <c r="G15" s="38"/>
      <c r="H15" s="38"/>
      <c r="I15" s="76" t="s">
        <v>157</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1"/>
      <c r="B16" s="209"/>
      <c r="C16" s="41" t="s">
        <v>325</v>
      </c>
      <c r="D16" s="145">
        <v>1.3004251926654264</v>
      </c>
      <c r="E16" s="83"/>
      <c r="F16" s="71" t="s">
        <v>158</v>
      </c>
      <c r="G16" s="38"/>
      <c r="H16" s="38"/>
      <c r="I16" s="76" t="s">
        <v>332</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1"/>
      <c r="B17" s="209"/>
      <c r="C17" s="41" t="s">
        <v>326</v>
      </c>
      <c r="D17" s="145">
        <v>1.2670349113192076</v>
      </c>
      <c r="E17" s="83"/>
      <c r="F17" s="70" t="s">
        <v>211</v>
      </c>
      <c r="G17" s="72"/>
      <c r="H17" s="72"/>
      <c r="I17" s="79" t="s">
        <v>205</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c r="A18" s="21"/>
      <c r="B18" s="209"/>
      <c r="C18" s="41" t="s">
        <v>327</v>
      </c>
      <c r="D18" s="14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09"/>
      <c r="C19" s="41" t="s">
        <v>328</v>
      </c>
      <c r="D19" s="14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c r="A20" s="21"/>
      <c r="B20" s="209"/>
      <c r="C20" s="41" t="s">
        <v>329</v>
      </c>
      <c r="D20" s="14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c r="A21" s="21"/>
      <c r="B21" s="209"/>
      <c r="C21" s="41" t="s">
        <v>254</v>
      </c>
      <c r="D21" s="14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c r="A22" s="21"/>
      <c r="B22" s="209"/>
      <c r="C22" s="41" t="s">
        <v>255</v>
      </c>
      <c r="D22" s="14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c r="A23" s="21"/>
      <c r="B23" s="209"/>
      <c r="C23" s="41" t="s">
        <v>74</v>
      </c>
      <c r="D23" s="14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c r="A24" s="21"/>
      <c r="B24" s="209"/>
      <c r="C24" s="144" t="s">
        <v>110</v>
      </c>
      <c r="D24" s="146">
        <v>1</v>
      </c>
      <c r="E24" s="21"/>
      <c r="F24" s="21" t="s">
        <v>368</v>
      </c>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ht="15.75">
      <c r="A25" s="21"/>
      <c r="B25" s="209"/>
      <c r="C25" s="41" t="s">
        <v>256</v>
      </c>
      <c r="D25" s="147">
        <v>1.0286064568859827</v>
      </c>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ht="15.75">
      <c r="A26" s="21"/>
      <c r="B26" s="209"/>
      <c r="C26" s="41" t="s">
        <v>257</v>
      </c>
      <c r="D26" s="147">
        <v>1.0490396403759705</v>
      </c>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ht="15.75">
      <c r="A27" s="21"/>
      <c r="B27" s="209"/>
      <c r="C27" s="41" t="s">
        <v>258</v>
      </c>
      <c r="D27" s="145">
        <v>1.0600735594605639</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row>
    <row r="28" spans="1:59" ht="15.75">
      <c r="A28" s="21"/>
      <c r="B28" s="209"/>
      <c r="C28" s="41" t="s">
        <v>259</v>
      </c>
      <c r="D28" s="145">
        <v>1.0829587249693502</v>
      </c>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row>
    <row r="29" spans="1:59">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row>
    <row r="30" spans="1:59">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row>
    <row r="31" spans="1:59">
      <c r="B31" s="107" t="s">
        <v>319</v>
      </c>
    </row>
    <row r="32" spans="1:59">
      <c r="B32" s="20" t="s">
        <v>251</v>
      </c>
      <c r="E32" s="74"/>
    </row>
    <row r="33" spans="2:8">
      <c r="B33" s="20" t="s">
        <v>252</v>
      </c>
    </row>
    <row r="35" spans="2:8">
      <c r="B35" s="20" t="str">
        <f>"Power sector emissions reduce by"&amp;" "&amp;ROUND($D$82,2)&amp;" g/kWh p.a. between now and 2030."</f>
        <v>Power sector emissions reduce by 14.5 g/kWh p.a. between now and 2030.</v>
      </c>
    </row>
    <row r="36" spans="2:8">
      <c r="B36" s="20" t="s">
        <v>253</v>
      </c>
      <c r="H36" s="73"/>
    </row>
    <row r="37" spans="2:8" ht="47.25" customHeight="1">
      <c r="D37" s="108" t="s">
        <v>294</v>
      </c>
    </row>
    <row r="38" spans="2:8">
      <c r="B38" s="113" t="s">
        <v>248</v>
      </c>
      <c r="C38" s="20" t="s">
        <v>254</v>
      </c>
      <c r="D38" s="20">
        <f>0.58982*1000</f>
        <v>589.82000000000005</v>
      </c>
      <c r="E38" s="20" t="s">
        <v>295</v>
      </c>
    </row>
    <row r="39" spans="2:8">
      <c r="B39" s="113" t="s">
        <v>249</v>
      </c>
      <c r="C39" s="20" t="s">
        <v>255</v>
      </c>
      <c r="D39" s="73">
        <f>D38-$D$82</f>
        <v>575.32450000000006</v>
      </c>
    </row>
    <row r="40" spans="2:8">
      <c r="B40" s="113" t="s">
        <v>250</v>
      </c>
      <c r="C40" s="20" t="s">
        <v>74</v>
      </c>
      <c r="D40" s="73">
        <f t="shared" ref="D40:D77" si="2">D39-$D$82</f>
        <v>560.82900000000006</v>
      </c>
    </row>
    <row r="41" spans="2:8">
      <c r="C41" s="20" t="s">
        <v>110</v>
      </c>
      <c r="D41" s="73">
        <f t="shared" si="2"/>
        <v>546.33350000000007</v>
      </c>
    </row>
    <row r="42" spans="2:8">
      <c r="C42" s="20" t="s">
        <v>256</v>
      </c>
      <c r="D42" s="73">
        <f t="shared" si="2"/>
        <v>531.83800000000008</v>
      </c>
    </row>
    <row r="43" spans="2:8">
      <c r="C43" s="20" t="s">
        <v>257</v>
      </c>
      <c r="D43" s="73">
        <f t="shared" si="2"/>
        <v>517.34250000000009</v>
      </c>
    </row>
    <row r="44" spans="2:8">
      <c r="C44" s="20" t="s">
        <v>258</v>
      </c>
      <c r="D44" s="73">
        <f t="shared" si="2"/>
        <v>502.84700000000009</v>
      </c>
    </row>
    <row r="45" spans="2:8">
      <c r="C45" s="20" t="s">
        <v>259</v>
      </c>
      <c r="D45" s="73">
        <f t="shared" si="2"/>
        <v>488.3515000000001</v>
      </c>
    </row>
    <row r="46" spans="2:8">
      <c r="C46" s="20" t="s">
        <v>260</v>
      </c>
      <c r="D46" s="73">
        <f t="shared" si="2"/>
        <v>473.85600000000011</v>
      </c>
    </row>
    <row r="47" spans="2:8">
      <c r="C47" s="20" t="s">
        <v>261</v>
      </c>
      <c r="D47" s="73">
        <f t="shared" si="2"/>
        <v>459.36050000000012</v>
      </c>
    </row>
    <row r="48" spans="2:8">
      <c r="C48" s="20" t="s">
        <v>262</v>
      </c>
      <c r="D48" s="73">
        <f t="shared" si="2"/>
        <v>444.86500000000012</v>
      </c>
    </row>
    <row r="49" spans="3:4">
      <c r="C49" s="20" t="s">
        <v>263</v>
      </c>
      <c r="D49" s="73">
        <f t="shared" si="2"/>
        <v>430.36950000000013</v>
      </c>
    </row>
    <row r="50" spans="3:4">
      <c r="C50" s="20" t="s">
        <v>264</v>
      </c>
      <c r="D50" s="73">
        <f t="shared" si="2"/>
        <v>415.87400000000014</v>
      </c>
    </row>
    <row r="51" spans="3:4">
      <c r="C51" s="20" t="s">
        <v>265</v>
      </c>
      <c r="D51" s="73">
        <f t="shared" si="2"/>
        <v>401.37850000000014</v>
      </c>
    </row>
    <row r="52" spans="3:4">
      <c r="C52" s="20" t="s">
        <v>266</v>
      </c>
      <c r="D52" s="73">
        <f t="shared" si="2"/>
        <v>386.88300000000015</v>
      </c>
    </row>
    <row r="53" spans="3:4">
      <c r="C53" s="20" t="s">
        <v>267</v>
      </c>
      <c r="D53" s="73">
        <f t="shared" si="2"/>
        <v>372.38750000000016</v>
      </c>
    </row>
    <row r="54" spans="3:4">
      <c r="C54" s="20" t="s">
        <v>268</v>
      </c>
      <c r="D54" s="73">
        <f t="shared" si="2"/>
        <v>357.89200000000017</v>
      </c>
    </row>
    <row r="55" spans="3:4">
      <c r="C55" s="20" t="s">
        <v>269</v>
      </c>
      <c r="D55" s="73">
        <f t="shared" si="2"/>
        <v>343.39650000000017</v>
      </c>
    </row>
    <row r="56" spans="3:4">
      <c r="C56" s="20" t="s">
        <v>270</v>
      </c>
      <c r="D56" s="73">
        <f t="shared" si="2"/>
        <v>328.90100000000018</v>
      </c>
    </row>
    <row r="57" spans="3:4">
      <c r="C57" s="20" t="s">
        <v>271</v>
      </c>
      <c r="D57" s="73">
        <f t="shared" si="2"/>
        <v>314.40550000000019</v>
      </c>
    </row>
    <row r="58" spans="3:4">
      <c r="C58" s="20" t="s">
        <v>272</v>
      </c>
      <c r="D58" s="73">
        <f t="shared" si="2"/>
        <v>299.9100000000002</v>
      </c>
    </row>
    <row r="59" spans="3:4">
      <c r="C59" s="20" t="s">
        <v>273</v>
      </c>
      <c r="D59" s="73">
        <f t="shared" si="2"/>
        <v>285.4145000000002</v>
      </c>
    </row>
    <row r="60" spans="3:4">
      <c r="C60" s="20" t="s">
        <v>274</v>
      </c>
      <c r="D60" s="73">
        <f t="shared" si="2"/>
        <v>270.91900000000021</v>
      </c>
    </row>
    <row r="61" spans="3:4">
      <c r="C61" s="20" t="s">
        <v>275</v>
      </c>
      <c r="D61" s="73">
        <f t="shared" si="2"/>
        <v>256.42350000000022</v>
      </c>
    </row>
    <row r="62" spans="3:4">
      <c r="C62" s="20" t="s">
        <v>276</v>
      </c>
      <c r="D62" s="73">
        <f t="shared" si="2"/>
        <v>241.92800000000022</v>
      </c>
    </row>
    <row r="63" spans="3:4">
      <c r="C63" s="20" t="s">
        <v>277</v>
      </c>
      <c r="D63" s="73">
        <f t="shared" si="2"/>
        <v>227.43250000000023</v>
      </c>
    </row>
    <row r="64" spans="3:4">
      <c r="C64" s="20" t="s">
        <v>278</v>
      </c>
      <c r="D64" s="73">
        <f t="shared" si="2"/>
        <v>212.93700000000024</v>
      </c>
    </row>
    <row r="65" spans="3:5">
      <c r="C65" s="20" t="s">
        <v>279</v>
      </c>
      <c r="D65" s="73">
        <f t="shared" si="2"/>
        <v>198.44150000000025</v>
      </c>
    </row>
    <row r="66" spans="3:5">
      <c r="C66" s="20" t="s">
        <v>280</v>
      </c>
      <c r="D66" s="73">
        <f t="shared" si="2"/>
        <v>183.94600000000025</v>
      </c>
    </row>
    <row r="67" spans="3:5">
      <c r="C67" s="20" t="s">
        <v>281</v>
      </c>
      <c r="D67" s="73">
        <f t="shared" si="2"/>
        <v>169.45050000000026</v>
      </c>
    </row>
    <row r="68" spans="3:5">
      <c r="C68" s="20" t="s">
        <v>282</v>
      </c>
      <c r="D68" s="73">
        <f t="shared" si="2"/>
        <v>154.95500000000027</v>
      </c>
    </row>
    <row r="69" spans="3:5">
      <c r="C69" s="20" t="s">
        <v>283</v>
      </c>
      <c r="D69" s="73">
        <f t="shared" si="2"/>
        <v>140.45950000000028</v>
      </c>
    </row>
    <row r="70" spans="3:5">
      <c r="C70" s="20" t="s">
        <v>284</v>
      </c>
      <c r="D70" s="73">
        <f t="shared" si="2"/>
        <v>125.96400000000027</v>
      </c>
    </row>
    <row r="71" spans="3:5">
      <c r="C71" s="20" t="s">
        <v>285</v>
      </c>
      <c r="D71" s="73">
        <f t="shared" si="2"/>
        <v>111.46850000000026</v>
      </c>
    </row>
    <row r="72" spans="3:5">
      <c r="C72" s="20" t="s">
        <v>286</v>
      </c>
      <c r="D72" s="73">
        <f t="shared" si="2"/>
        <v>96.973000000000255</v>
      </c>
    </row>
    <row r="73" spans="3:5">
      <c r="C73" s="20" t="s">
        <v>287</v>
      </c>
      <c r="D73" s="73">
        <f t="shared" si="2"/>
        <v>82.477500000000248</v>
      </c>
    </row>
    <row r="74" spans="3:5">
      <c r="C74" s="20" t="s">
        <v>288</v>
      </c>
      <c r="D74" s="73">
        <f t="shared" si="2"/>
        <v>67.982000000000241</v>
      </c>
    </row>
    <row r="75" spans="3:5">
      <c r="C75" s="20" t="s">
        <v>289</v>
      </c>
      <c r="D75" s="73">
        <f t="shared" si="2"/>
        <v>53.486500000000241</v>
      </c>
    </row>
    <row r="76" spans="3:5">
      <c r="C76" s="20" t="s">
        <v>290</v>
      </c>
      <c r="D76" s="73">
        <f t="shared" si="2"/>
        <v>38.991000000000241</v>
      </c>
    </row>
    <row r="77" spans="3:5">
      <c r="C77" s="20" t="s">
        <v>291</v>
      </c>
      <c r="D77" s="73">
        <f t="shared" si="2"/>
        <v>24.495500000000241</v>
      </c>
    </row>
    <row r="78" spans="3:5">
      <c r="C78" s="20" t="s">
        <v>292</v>
      </c>
      <c r="D78" s="73">
        <v>10</v>
      </c>
    </row>
    <row r="79" spans="3:5">
      <c r="C79" s="20" t="s">
        <v>293</v>
      </c>
      <c r="D79" s="73">
        <f>D77-D82</f>
        <v>10.00000000000024</v>
      </c>
      <c r="E79" s="20" t="s">
        <v>296</v>
      </c>
    </row>
    <row r="82" spans="4:5">
      <c r="D82" s="109">
        <f>(D38-D78)/40</f>
        <v>14.495500000000002</v>
      </c>
      <c r="E82" s="20" t="s">
        <v>297</v>
      </c>
    </row>
  </sheetData>
  <sheetProtection password="CD26" sheet="1" objects="1" scenarios="1" selectLockedCells="1" selectUnlockedCells="1"/>
  <mergeCells count="2">
    <mergeCell ref="B13:C14"/>
    <mergeCell ref="B15:B28"/>
  </mergeCells>
  <dataValidations disablePrompts="1" count="1">
    <dataValidation type="list" allowBlank="1" showInputMessage="1" showErrorMessage="1" sqref="G38">
      <formula1>$D$38:$D$51</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4"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85" zoomScaleNormal="85" zoomScaleSheetLayoutView="75" workbookViewId="0">
      <pane xSplit="2" ySplit="6" topLeftCell="C7" activePane="bottomRight" state="frozen"/>
      <selection activeCell="E44" sqref="E44"/>
      <selection pane="topRight" activeCell="E44" sqref="E44"/>
      <selection pane="bottomLeft" activeCell="E44" sqref="E44"/>
      <selection pane="bottomRight"/>
    </sheetView>
  </sheetViews>
  <sheetFormatPr defaultRowHeight="15"/>
  <cols>
    <col min="1" max="1" width="11.28515625" style="4" customWidth="1"/>
    <col min="2" max="2" width="37" style="4" customWidth="1"/>
    <col min="3" max="3" width="18.7109375" style="4" customWidth="1"/>
    <col min="4" max="4" width="7" style="4" bestFit="1" customWidth="1"/>
    <col min="5" max="5" width="12.42578125" style="4" customWidth="1"/>
    <col min="6" max="6" width="11" style="4" customWidth="1"/>
    <col min="7" max="7" width="10.42578125" style="4" customWidth="1"/>
    <col min="8" max="8" width="8.7109375" style="4" customWidth="1"/>
    <col min="9" max="9" width="9" style="4" customWidth="1"/>
    <col min="10" max="10" width="10.7109375" style="4" customWidth="1"/>
    <col min="11"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303</v>
      </c>
      <c r="C1" s="3" t="s">
        <v>305</v>
      </c>
      <c r="D1" s="3"/>
      <c r="E1" s="3"/>
      <c r="F1" s="3"/>
      <c r="G1" s="3"/>
      <c r="H1" s="3"/>
      <c r="I1" s="3"/>
      <c r="J1" s="3"/>
      <c r="K1" s="3"/>
      <c r="AQ1" s="22"/>
      <c r="AR1" s="22"/>
      <c r="AS1" s="22"/>
      <c r="AT1" s="22"/>
      <c r="AU1" s="22"/>
      <c r="AV1" s="22"/>
      <c r="AW1" s="22"/>
      <c r="AX1" s="22"/>
      <c r="AY1" s="22"/>
      <c r="AZ1" s="22"/>
      <c r="BA1" s="22"/>
      <c r="BB1" s="22"/>
      <c r="BC1" s="22"/>
      <c r="BD1" s="22"/>
    </row>
    <row r="2" spans="1:56" ht="15.75">
      <c r="N2" s="4" t="s">
        <v>372</v>
      </c>
      <c r="Q2">
        <v>1.08295872496935</v>
      </c>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52</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46</v>
      </c>
      <c r="D6" s="4" t="s">
        <v>47</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14" t="s">
        <v>11</v>
      </c>
      <c r="B7" s="61" t="s">
        <v>321</v>
      </c>
      <c r="C7" s="61" t="s">
        <v>383</v>
      </c>
      <c r="D7" s="61" t="s">
        <v>40</v>
      </c>
      <c r="E7" s="62">
        <f>'[1]Baseline scenario'!$E$7</f>
        <v>-3.3022200000000002</v>
      </c>
      <c r="F7" s="62">
        <f>-'Workings baseline'!E16/1000000</f>
        <v>-1.1994694812000002</v>
      </c>
      <c r="G7" s="62">
        <f>F7*'Workings baseline'!C23%</f>
        <v>-5.1577187691600008E-3</v>
      </c>
      <c r="H7" s="62">
        <f>F7*'Workings baseline'!D23%</f>
        <v>-8.7561272127600013E-3</v>
      </c>
      <c r="I7" s="62">
        <f>F7*'Workings baseline'!E23%</f>
        <v>-1.3074217345080002E-2</v>
      </c>
      <c r="J7" s="62">
        <f>F7*'Workings baseline'!F23%</f>
        <v>-1.6312784944320004E-2</v>
      </c>
      <c r="K7" s="62">
        <f>F7*'Workings baseline'!G23%</f>
        <v>-1.955135254356E-2</v>
      </c>
      <c r="L7" s="62">
        <f>F7*'Workings baseline'!H23%</f>
        <v>-2.2789920142800003E-2</v>
      </c>
      <c r="M7" s="62">
        <f>F7*'Workings baseline'!I23%</f>
        <v>-2.6148434690160004E-2</v>
      </c>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1"/>
      <c r="AY7" s="61"/>
      <c r="AZ7" s="61"/>
      <c r="BA7" s="61"/>
      <c r="BB7" s="61"/>
      <c r="BC7" s="61"/>
      <c r="BD7" s="61"/>
    </row>
    <row r="8" spans="1:56">
      <c r="A8" s="215"/>
      <c r="B8" s="61" t="s">
        <v>160</v>
      </c>
      <c r="C8" s="61" t="s">
        <v>373</v>
      </c>
      <c r="D8" s="61" t="s">
        <v>40</v>
      </c>
      <c r="E8" s="62">
        <f>'[1]Baseline scenario'!$E$8</f>
        <v>-2.25</v>
      </c>
      <c r="F8" s="62">
        <f>-'Workings baseline'!H16/1000000</f>
        <v>-6.097646981132077</v>
      </c>
      <c r="G8" s="62">
        <f>F8*'Workings baseline'!C23%</f>
        <v>-2.6219882018867931E-2</v>
      </c>
      <c r="H8" s="62">
        <f>F8*'Workings baseline'!D23%</f>
        <v>-4.4512822962264165E-2</v>
      </c>
      <c r="I8" s="62">
        <f>F8*'Workings baseline'!E23%</f>
        <v>-6.6464352094339638E-2</v>
      </c>
      <c r="J8" s="62">
        <f>F8*'Workings baseline'!F23%</f>
        <v>-8.2927998943396253E-2</v>
      </c>
      <c r="K8" s="62">
        <f>F8*'Workings baseline'!G23%</f>
        <v>-9.939164579245284E-2</v>
      </c>
      <c r="L8" s="62">
        <f>F8*'Workings baseline'!H23%</f>
        <v>-0.11585529264150946</v>
      </c>
      <c r="M8" s="62">
        <f>F8*'Workings baseline'!I23%</f>
        <v>-0.13292870418867928</v>
      </c>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1"/>
      <c r="AY8" s="61"/>
      <c r="AZ8" s="61"/>
      <c r="BA8" s="61"/>
      <c r="BB8" s="61"/>
      <c r="BC8" s="61"/>
      <c r="BD8" s="61"/>
    </row>
    <row r="9" spans="1:56">
      <c r="A9" s="215"/>
      <c r="B9" s="61" t="s">
        <v>321</v>
      </c>
      <c r="C9" s="61" t="s">
        <v>373</v>
      </c>
      <c r="D9" s="61" t="s">
        <v>40</v>
      </c>
      <c r="E9" s="62"/>
      <c r="F9" s="62">
        <f>-'Workings baseline'!G16/1000000</f>
        <v>-0.29802811553056596</v>
      </c>
      <c r="G9" s="62">
        <f>$F$9*'Workings baseline'!C23</f>
        <v>-0.12815208967814337</v>
      </c>
      <c r="H9" s="62">
        <f>$F$9*'Workings baseline'!D23</f>
        <v>-0.21756052433731315</v>
      </c>
      <c r="I9" s="62">
        <f>$F$9*'Workings baseline'!E23</f>
        <v>-0.32485064592831692</v>
      </c>
      <c r="J9" s="62">
        <f>$F$9*'Workings baseline'!F23</f>
        <v>-0.40531823712156972</v>
      </c>
      <c r="K9" s="62">
        <f>$F$9*'Workings baseline'!G23</f>
        <v>-0.48578582831482248</v>
      </c>
      <c r="L9" s="62">
        <f>$F$9*'Workings baseline'!H23</f>
        <v>-0.56625341950807528</v>
      </c>
      <c r="M9" s="62">
        <f>$F$9*'Workings baseline'!I23</f>
        <v>-0.64970129185663383</v>
      </c>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1"/>
      <c r="AY9" s="61"/>
      <c r="AZ9" s="61"/>
      <c r="BA9" s="61"/>
      <c r="BB9" s="61"/>
      <c r="BC9" s="61"/>
      <c r="BD9" s="61"/>
    </row>
    <row r="10" spans="1:56">
      <c r="A10" s="215"/>
      <c r="B10" s="61" t="s">
        <v>199</v>
      </c>
      <c r="C10" s="60"/>
      <c r="D10" s="61" t="s">
        <v>40</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1"/>
      <c r="AY10" s="61"/>
      <c r="AZ10" s="61"/>
      <c r="BA10" s="61"/>
      <c r="BB10" s="61"/>
      <c r="BC10" s="61"/>
      <c r="BD10" s="61"/>
    </row>
    <row r="11" spans="1:56">
      <c r="A11" s="215"/>
      <c r="B11" s="61" t="s">
        <v>199</v>
      </c>
      <c r="C11" s="60"/>
      <c r="D11" s="61" t="s">
        <v>40</v>
      </c>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1"/>
      <c r="AY11" s="61"/>
      <c r="AZ11" s="61"/>
      <c r="BA11" s="61"/>
      <c r="BB11" s="61"/>
      <c r="BC11" s="61"/>
      <c r="BD11" s="61"/>
    </row>
    <row r="12" spans="1:56" ht="15.75" thickBot="1">
      <c r="A12" s="216"/>
      <c r="B12" s="125" t="s">
        <v>198</v>
      </c>
      <c r="C12" s="58"/>
      <c r="D12" s="126" t="s">
        <v>40</v>
      </c>
      <c r="E12" s="59">
        <f>SUM(E7:E11)</f>
        <v>-5.5522200000000002</v>
      </c>
      <c r="F12" s="59">
        <f t="shared" ref="F12:AW12" si="0">SUM(F7:F11)</f>
        <v>-7.5951445778626434</v>
      </c>
      <c r="G12" s="59">
        <f t="shared" si="0"/>
        <v>-0.1595296904661713</v>
      </c>
      <c r="H12" s="59">
        <f t="shared" si="0"/>
        <v>-0.2708294745123373</v>
      </c>
      <c r="I12" s="59">
        <f t="shared" si="0"/>
        <v>-0.40438921536773653</v>
      </c>
      <c r="J12" s="59">
        <f t="shared" si="0"/>
        <v>-0.50455902100928596</v>
      </c>
      <c r="K12" s="59">
        <f t="shared" si="0"/>
        <v>-0.60472882665083527</v>
      </c>
      <c r="L12" s="59">
        <f t="shared" si="0"/>
        <v>-0.7048986322923847</v>
      </c>
      <c r="M12" s="59">
        <f>SUM(M7:M11)</f>
        <v>-0.80877843073547306</v>
      </c>
      <c r="N12" s="59">
        <f t="shared" si="0"/>
        <v>0</v>
      </c>
      <c r="O12" s="59">
        <f t="shared" si="0"/>
        <v>0</v>
      </c>
      <c r="P12" s="59">
        <f t="shared" si="0"/>
        <v>0</v>
      </c>
      <c r="Q12" s="59">
        <f t="shared" si="0"/>
        <v>0</v>
      </c>
      <c r="R12" s="59">
        <f t="shared" si="0"/>
        <v>0</v>
      </c>
      <c r="S12" s="59">
        <f t="shared" si="0"/>
        <v>0</v>
      </c>
      <c r="T12" s="59">
        <f t="shared" si="0"/>
        <v>0</v>
      </c>
      <c r="U12" s="59">
        <f t="shared" si="0"/>
        <v>0</v>
      </c>
      <c r="V12" s="59">
        <f t="shared" si="0"/>
        <v>0</v>
      </c>
      <c r="W12" s="59">
        <f t="shared" si="0"/>
        <v>0</v>
      </c>
      <c r="X12" s="59">
        <f t="shared" si="0"/>
        <v>0</v>
      </c>
      <c r="Y12" s="59">
        <f t="shared" si="0"/>
        <v>0</v>
      </c>
      <c r="Z12" s="59">
        <f t="shared" si="0"/>
        <v>0</v>
      </c>
      <c r="AA12" s="59">
        <f t="shared" si="0"/>
        <v>0</v>
      </c>
      <c r="AB12" s="59">
        <f t="shared" si="0"/>
        <v>0</v>
      </c>
      <c r="AC12" s="59">
        <f t="shared" si="0"/>
        <v>0</v>
      </c>
      <c r="AD12" s="59">
        <f t="shared" si="0"/>
        <v>0</v>
      </c>
      <c r="AE12" s="59">
        <f t="shared" si="0"/>
        <v>0</v>
      </c>
      <c r="AF12" s="59">
        <f t="shared" si="0"/>
        <v>0</v>
      </c>
      <c r="AG12" s="59">
        <f t="shared" si="0"/>
        <v>0</v>
      </c>
      <c r="AH12" s="59">
        <f t="shared" si="0"/>
        <v>0</v>
      </c>
      <c r="AI12" s="59">
        <f t="shared" si="0"/>
        <v>0</v>
      </c>
      <c r="AJ12" s="59">
        <f t="shared" si="0"/>
        <v>0</v>
      </c>
      <c r="AK12" s="59">
        <f t="shared" si="0"/>
        <v>0</v>
      </c>
      <c r="AL12" s="59">
        <f t="shared" si="0"/>
        <v>0</v>
      </c>
      <c r="AM12" s="59">
        <f t="shared" si="0"/>
        <v>0</v>
      </c>
      <c r="AN12" s="59">
        <f t="shared" si="0"/>
        <v>0</v>
      </c>
      <c r="AO12" s="59">
        <f t="shared" si="0"/>
        <v>0</v>
      </c>
      <c r="AP12" s="59">
        <f t="shared" si="0"/>
        <v>0</v>
      </c>
      <c r="AQ12" s="59">
        <f t="shared" si="0"/>
        <v>0</v>
      </c>
      <c r="AR12" s="59">
        <f t="shared" si="0"/>
        <v>0</v>
      </c>
      <c r="AS12" s="59">
        <f t="shared" si="0"/>
        <v>0</v>
      </c>
      <c r="AT12" s="59">
        <f t="shared" si="0"/>
        <v>0</v>
      </c>
      <c r="AU12" s="59">
        <f t="shared" si="0"/>
        <v>0</v>
      </c>
      <c r="AV12" s="59">
        <f t="shared" si="0"/>
        <v>0</v>
      </c>
      <c r="AW12" s="59">
        <f t="shared" si="0"/>
        <v>0</v>
      </c>
      <c r="AX12" s="61"/>
      <c r="AY12" s="61"/>
      <c r="AZ12" s="61"/>
      <c r="BA12" s="61"/>
      <c r="BB12" s="61"/>
      <c r="BC12" s="61"/>
      <c r="BD12" s="61"/>
    </row>
    <row r="13" spans="1:56" ht="12.75" customHeight="1">
      <c r="A13" s="210" t="s">
        <v>310</v>
      </c>
      <c r="B13" s="9" t="s">
        <v>36</v>
      </c>
      <c r="D13" s="4" t="s">
        <v>40</v>
      </c>
      <c r="E13" s="34">
        <f>'Fixed data'!$G$6*E29/1000000</f>
        <v>0</v>
      </c>
      <c r="F13" s="34">
        <f>'Fixed data'!$G$6*F29/1000000</f>
        <v>0</v>
      </c>
      <c r="G13" s="34">
        <f>'Fixed data'!$G$6*G29/1000000</f>
        <v>0</v>
      </c>
      <c r="H13" s="34">
        <f>'Fixed data'!$G$6*H29/1000000</f>
        <v>0</v>
      </c>
      <c r="I13" s="34">
        <f>'Fixed data'!$G$6*I29/1000000</f>
        <v>0</v>
      </c>
      <c r="J13" s="34">
        <f>'Fixed data'!$G$6*J29/1000000</f>
        <v>0</v>
      </c>
      <c r="K13" s="34">
        <f>'Fixed data'!$G$6*K29/1000000</f>
        <v>0</v>
      </c>
      <c r="L13" s="34">
        <f>'Fixed data'!$G$6*L29/1000000</f>
        <v>0</v>
      </c>
      <c r="M13" s="34">
        <f>'Fixed data'!$G$6*M29/1000000</f>
        <v>0</v>
      </c>
      <c r="N13" s="34">
        <f>'Fixed data'!$G$6*N29/1000000</f>
        <v>0</v>
      </c>
      <c r="O13" s="34">
        <f>'Fixed data'!$G$6*O29/1000000</f>
        <v>0</v>
      </c>
      <c r="P13" s="34">
        <f>'Fixed data'!$G$6*P29/1000000</f>
        <v>0</v>
      </c>
      <c r="Q13" s="34">
        <f>'Fixed data'!$G$6*Q29/1000000</f>
        <v>0</v>
      </c>
      <c r="R13" s="34">
        <f>'Fixed data'!$G$6*R29/1000000</f>
        <v>0</v>
      </c>
      <c r="S13" s="34">
        <f>'Fixed data'!$G$6*S29/1000000</f>
        <v>0</v>
      </c>
      <c r="T13" s="34">
        <f>'Fixed data'!$G$6*T29/1000000</f>
        <v>0</v>
      </c>
      <c r="U13" s="34">
        <f>'Fixed data'!$G$6*U29/1000000</f>
        <v>0</v>
      </c>
      <c r="V13" s="34">
        <f>'Fixed data'!$G$6*V29/1000000</f>
        <v>0</v>
      </c>
      <c r="W13" s="34">
        <f>'Fixed data'!$G$6*W29/1000000</f>
        <v>0</v>
      </c>
      <c r="X13" s="34">
        <f>'Fixed data'!$G$6*X29/1000000</f>
        <v>0</v>
      </c>
      <c r="Y13" s="34">
        <f>'Fixed data'!$G$6*Y29/1000000</f>
        <v>0</v>
      </c>
      <c r="Z13" s="34">
        <f>'Fixed data'!$G$6*Z29/1000000</f>
        <v>0</v>
      </c>
      <c r="AA13" s="34">
        <f>'Fixed data'!$G$6*AA29/1000000</f>
        <v>0</v>
      </c>
      <c r="AB13" s="34">
        <f>'Fixed data'!$G$6*AB29/1000000</f>
        <v>0</v>
      </c>
      <c r="AC13" s="34">
        <f>'Fixed data'!$G$6*AC29/1000000</f>
        <v>0</v>
      </c>
      <c r="AD13" s="34">
        <f>'Fixed data'!$G$6*AD29/1000000</f>
        <v>0</v>
      </c>
      <c r="AE13" s="34">
        <f>'Fixed data'!$G$6*AE29/1000000</f>
        <v>0</v>
      </c>
      <c r="AF13" s="34">
        <f>'Fixed data'!$G$6*AF29/1000000</f>
        <v>0</v>
      </c>
      <c r="AG13" s="34">
        <f>'Fixed data'!$G$6*AG29/1000000</f>
        <v>0</v>
      </c>
      <c r="AH13" s="34">
        <f>'Fixed data'!$G$6*AH29/1000000</f>
        <v>0</v>
      </c>
      <c r="AI13" s="34">
        <f>'Fixed data'!$G$6*AI29/1000000</f>
        <v>0</v>
      </c>
      <c r="AJ13" s="34">
        <f>'Fixed data'!$G$6*AJ29/1000000</f>
        <v>0</v>
      </c>
      <c r="AK13" s="34">
        <f>'Fixed data'!$G$6*AK29/1000000</f>
        <v>0</v>
      </c>
      <c r="AL13" s="34">
        <f>'Fixed data'!$G$6*AL29/1000000</f>
        <v>0</v>
      </c>
      <c r="AM13" s="34">
        <f>'Fixed data'!$G$6*AM29/1000000</f>
        <v>0</v>
      </c>
      <c r="AN13" s="34">
        <f>'Fixed data'!$G$6*AN29/1000000</f>
        <v>0</v>
      </c>
      <c r="AO13" s="34">
        <f>'Fixed data'!$G$6*AO29/1000000</f>
        <v>0</v>
      </c>
      <c r="AP13" s="34">
        <f>'Fixed data'!$G$6*AP29/1000000</f>
        <v>0</v>
      </c>
      <c r="AQ13" s="34">
        <f>'Fixed data'!$G$6*AQ29/1000000</f>
        <v>0</v>
      </c>
      <c r="AR13" s="34">
        <f>'Fixed data'!$G$6*AR29/1000000</f>
        <v>0</v>
      </c>
      <c r="AS13" s="34">
        <f>'Fixed data'!$G$6*AS29/1000000</f>
        <v>0</v>
      </c>
      <c r="AT13" s="34">
        <f>'Fixed data'!$G$6*AT29/1000000</f>
        <v>0</v>
      </c>
      <c r="AU13" s="34">
        <f>'Fixed data'!$G$6*AU29/1000000</f>
        <v>0</v>
      </c>
      <c r="AV13" s="34">
        <f>'Fixed data'!$G$6*AV29/1000000</f>
        <v>0</v>
      </c>
      <c r="AW13" s="34">
        <f>'Fixed data'!$G$6*AW29/1000000</f>
        <v>0</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c r="A14" s="211"/>
      <c r="B14" s="9" t="s">
        <v>203</v>
      </c>
      <c r="D14" s="4" t="s">
        <v>40</v>
      </c>
      <c r="E14" s="34">
        <f>E30*'Fixed data'!H$5/1000000</f>
        <v>0</v>
      </c>
      <c r="F14" s="34">
        <f>F30*'Fixed data'!I$5/1000000</f>
        <v>0</v>
      </c>
      <c r="G14" s="34">
        <f>G30*'Fixed data'!J$5/1000000</f>
        <v>0</v>
      </c>
      <c r="H14" s="34">
        <f>H30*'Fixed data'!K$5/1000000</f>
        <v>0</v>
      </c>
      <c r="I14" s="34">
        <f>I30*'Fixed data'!L$5/1000000</f>
        <v>0</v>
      </c>
      <c r="J14" s="34">
        <f>J30*'Fixed data'!M$5/1000000</f>
        <v>0</v>
      </c>
      <c r="K14" s="34">
        <f>K30*'Fixed data'!N$5/1000000</f>
        <v>0</v>
      </c>
      <c r="L14" s="34">
        <f>L30*'Fixed data'!O$5/1000000</f>
        <v>0</v>
      </c>
      <c r="M14" s="34">
        <f>M30*'Fixed data'!P$5/1000000</f>
        <v>0</v>
      </c>
      <c r="N14" s="34">
        <f>N30*'Fixed data'!Q$5/1000000</f>
        <v>0</v>
      </c>
      <c r="O14" s="34">
        <f>O30*'Fixed data'!R$5/1000000</f>
        <v>0</v>
      </c>
      <c r="P14" s="34">
        <f>P30*'Fixed data'!S$5/1000000</f>
        <v>0</v>
      </c>
      <c r="Q14" s="34">
        <f>Q30*'Fixed data'!T$5/1000000</f>
        <v>0</v>
      </c>
      <c r="R14" s="34">
        <f>R30*'Fixed data'!U$5/1000000</f>
        <v>0</v>
      </c>
      <c r="S14" s="34">
        <f>S30*'Fixed data'!V$5/1000000</f>
        <v>0</v>
      </c>
      <c r="T14" s="34">
        <f>T30*'Fixed data'!W$5/1000000</f>
        <v>0</v>
      </c>
      <c r="U14" s="34">
        <f>U30*'Fixed data'!X$5/1000000</f>
        <v>0</v>
      </c>
      <c r="V14" s="34">
        <f>V30*'Fixed data'!Y$5/1000000</f>
        <v>0</v>
      </c>
      <c r="W14" s="34">
        <f>W30*'Fixed data'!Z$5/1000000</f>
        <v>0</v>
      </c>
      <c r="X14" s="34">
        <f>X30*'Fixed data'!AA$5/1000000</f>
        <v>0</v>
      </c>
      <c r="Y14" s="34">
        <f>Y30*'Fixed data'!AB$5/1000000</f>
        <v>0</v>
      </c>
      <c r="Z14" s="34">
        <f>Z30*'Fixed data'!AC$5/1000000</f>
        <v>0</v>
      </c>
      <c r="AA14" s="34">
        <f>AA30*'Fixed data'!AD$5/1000000</f>
        <v>0</v>
      </c>
      <c r="AB14" s="34">
        <f>AB30*'Fixed data'!AE$5/1000000</f>
        <v>0</v>
      </c>
      <c r="AC14" s="34">
        <f>AC30*'Fixed data'!AF$5/1000000</f>
        <v>0</v>
      </c>
      <c r="AD14" s="34">
        <f>AD30*'Fixed data'!AG$5/1000000</f>
        <v>0</v>
      </c>
      <c r="AE14" s="34">
        <f>AE30*'Fixed data'!AH$5/1000000</f>
        <v>0</v>
      </c>
      <c r="AF14" s="34">
        <f>AF30*'Fixed data'!AI$5/1000000</f>
        <v>0</v>
      </c>
      <c r="AG14" s="34">
        <f>AG30*'Fixed data'!AJ$5/1000000</f>
        <v>0</v>
      </c>
      <c r="AH14" s="34">
        <f>AH30*'Fixed data'!AK$5/1000000</f>
        <v>0</v>
      </c>
      <c r="AI14" s="34">
        <f>AI30*'Fixed data'!AL$5/1000000</f>
        <v>0</v>
      </c>
      <c r="AJ14" s="34">
        <f>AJ30*'Fixed data'!AM$5/1000000</f>
        <v>0</v>
      </c>
      <c r="AK14" s="34">
        <f>AK30*'Fixed data'!AN$5/1000000</f>
        <v>0</v>
      </c>
      <c r="AL14" s="34">
        <f>AL30*'Fixed data'!AO$5/1000000</f>
        <v>0</v>
      </c>
      <c r="AM14" s="34">
        <f>AM30*'Fixed data'!AP$5/1000000</f>
        <v>0</v>
      </c>
      <c r="AN14" s="34">
        <f>AN30*'Fixed data'!AQ$5/1000000</f>
        <v>0</v>
      </c>
      <c r="AO14" s="34">
        <f>AO30*'Fixed data'!AR$5/1000000</f>
        <v>0</v>
      </c>
      <c r="AP14" s="34">
        <f>AP30*'Fixed data'!AS$5/1000000</f>
        <v>0</v>
      </c>
      <c r="AQ14" s="34">
        <f>AQ30*'Fixed data'!AT$5/1000000</f>
        <v>0</v>
      </c>
      <c r="AR14" s="34">
        <f>AR30*'Fixed data'!AU$5/1000000</f>
        <v>0</v>
      </c>
      <c r="AS14" s="34">
        <f>AS30*'Fixed data'!AV$5/1000000</f>
        <v>0</v>
      </c>
      <c r="AT14" s="34">
        <f>AT30*'Fixed data'!AW$5/1000000</f>
        <v>0</v>
      </c>
      <c r="AU14" s="34">
        <f>AU30*'Fixed data'!AX$5/1000000</f>
        <v>0</v>
      </c>
      <c r="AV14" s="34">
        <f>AV30*'Fixed data'!AY$5/1000000</f>
        <v>0</v>
      </c>
      <c r="AW14" s="34">
        <f>AW30*'Fixed data'!AZ$5/1000000</f>
        <v>0</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c r="A15" s="211"/>
      <c r="B15" s="9" t="s">
        <v>299</v>
      </c>
      <c r="C15" s="11"/>
      <c r="D15" s="11" t="s">
        <v>40</v>
      </c>
      <c r="E15" s="82">
        <f>'Fixed data'!$G$7*E$31/1000000</f>
        <v>0</v>
      </c>
      <c r="F15" s="82">
        <f>'Fixed data'!$G$7*F$31/1000000</f>
        <v>0</v>
      </c>
      <c r="G15" s="82">
        <f>'Fixed data'!$G$7*G$31/1000000</f>
        <v>0</v>
      </c>
      <c r="H15" s="82">
        <f>'Fixed data'!$G$7*H$31/1000000</f>
        <v>0</v>
      </c>
      <c r="I15" s="82">
        <f>'Fixed data'!$G$7*I$31/1000000</f>
        <v>0</v>
      </c>
      <c r="J15" s="82">
        <f>'Fixed data'!$G$7*J$31/1000000</f>
        <v>0</v>
      </c>
      <c r="K15" s="82">
        <f>'Fixed data'!$G$7*K$31/1000000</f>
        <v>0</v>
      </c>
      <c r="L15" s="82">
        <f>'Fixed data'!$G$7*L$31/1000000</f>
        <v>0</v>
      </c>
      <c r="M15" s="82">
        <f>'Fixed data'!$G$7*M$31/1000000</f>
        <v>0</v>
      </c>
      <c r="N15" s="82">
        <f>'Fixed data'!$G$7*N$31/1000000</f>
        <v>0</v>
      </c>
      <c r="O15" s="82">
        <f>'Fixed data'!$G$7*O$31/1000000</f>
        <v>0</v>
      </c>
      <c r="P15" s="82">
        <f>'Fixed data'!$G$7*P$31/1000000</f>
        <v>0</v>
      </c>
      <c r="Q15" s="82">
        <f>'Fixed data'!$G$7*Q$31/1000000</f>
        <v>0</v>
      </c>
      <c r="R15" s="82">
        <f>'Fixed data'!$G$7*R$31/1000000</f>
        <v>0</v>
      </c>
      <c r="S15" s="82">
        <f>'Fixed data'!$G$7*S$31/1000000</f>
        <v>0</v>
      </c>
      <c r="T15" s="82">
        <f>'Fixed data'!$G$7*T$31/1000000</f>
        <v>0</v>
      </c>
      <c r="U15" s="82">
        <f>'Fixed data'!$G$7*U$31/1000000</f>
        <v>0</v>
      </c>
      <c r="V15" s="82">
        <f>'Fixed data'!$G$7*V$31/1000000</f>
        <v>0</v>
      </c>
      <c r="W15" s="82">
        <f>'Fixed data'!$G$7*W$31/1000000</f>
        <v>0</v>
      </c>
      <c r="X15" s="82">
        <f>'Fixed data'!$G$7*X$31/1000000</f>
        <v>0</v>
      </c>
      <c r="Y15" s="82">
        <f>'Fixed data'!$G$7*Y$31/1000000</f>
        <v>0</v>
      </c>
      <c r="Z15" s="82">
        <f>'Fixed data'!$G$7*Z$31/1000000</f>
        <v>0</v>
      </c>
      <c r="AA15" s="82">
        <f>'Fixed data'!$G$7*AA$31/1000000</f>
        <v>0</v>
      </c>
      <c r="AB15" s="82">
        <f>'Fixed data'!$G$7*AB$31/1000000</f>
        <v>0</v>
      </c>
      <c r="AC15" s="82">
        <f>'Fixed data'!$G$7*AC$31/1000000</f>
        <v>0</v>
      </c>
      <c r="AD15" s="82">
        <f>'Fixed data'!$G$7*AD$31/1000000</f>
        <v>0</v>
      </c>
      <c r="AE15" s="82">
        <f>'Fixed data'!$G$7*AE$31/1000000</f>
        <v>0</v>
      </c>
      <c r="AF15" s="82">
        <f>'Fixed data'!$G$7*AF$31/1000000</f>
        <v>0</v>
      </c>
      <c r="AG15" s="82">
        <f>'Fixed data'!$G$7*AG$31/1000000</f>
        <v>0</v>
      </c>
      <c r="AH15" s="82">
        <f>'Fixed data'!$G$7*AH$31/1000000</f>
        <v>0</v>
      </c>
      <c r="AI15" s="82">
        <f>'Fixed data'!$G$7*AI$31/1000000</f>
        <v>0</v>
      </c>
      <c r="AJ15" s="82">
        <f>'Fixed data'!$G$7*AJ$31/1000000</f>
        <v>0</v>
      </c>
      <c r="AK15" s="82">
        <f>'Fixed data'!$G$7*AK$31/1000000</f>
        <v>0</v>
      </c>
      <c r="AL15" s="82">
        <f>'Fixed data'!$G$7*AL$31/1000000</f>
        <v>0</v>
      </c>
      <c r="AM15" s="82">
        <f>'Fixed data'!$G$7*AM$31/1000000</f>
        <v>0</v>
      </c>
      <c r="AN15" s="82">
        <f>'Fixed data'!$G$7*AN$31/1000000</f>
        <v>0</v>
      </c>
      <c r="AO15" s="82">
        <f>'Fixed data'!$G$7*AO$31/1000000</f>
        <v>0</v>
      </c>
      <c r="AP15" s="82">
        <f>'Fixed data'!$G$7*AP$31/1000000</f>
        <v>0</v>
      </c>
      <c r="AQ15" s="82">
        <f>'Fixed data'!$G$7*AQ$31/1000000</f>
        <v>0</v>
      </c>
      <c r="AR15" s="82">
        <f>'Fixed data'!$G$7*AR$31/1000000</f>
        <v>0</v>
      </c>
      <c r="AS15" s="82">
        <f>'Fixed data'!$G$7*AS$31/1000000</f>
        <v>0</v>
      </c>
      <c r="AT15" s="82">
        <f>'Fixed data'!$G$7*AT$31/1000000</f>
        <v>0</v>
      </c>
      <c r="AU15" s="82">
        <f>'Fixed data'!$G$7*AU$31/1000000</f>
        <v>0</v>
      </c>
      <c r="AV15" s="82">
        <f>'Fixed data'!$G$7*AV$31/1000000</f>
        <v>0</v>
      </c>
      <c r="AW15" s="82">
        <f>'Fixed data'!$G$7*AW$31/1000000</f>
        <v>0</v>
      </c>
      <c r="AX15" s="82">
        <f>'Fixed data'!$G$7*AX$31/1000000</f>
        <v>0</v>
      </c>
      <c r="AY15" s="82">
        <f>'Fixed data'!$G$7*AY$31/1000000</f>
        <v>0</v>
      </c>
      <c r="AZ15" s="82">
        <f>'Fixed data'!$G$7*AZ$31/1000000</f>
        <v>0</v>
      </c>
      <c r="BA15" s="82">
        <f>'Fixed data'!$G$7*BA$31/1000000</f>
        <v>0</v>
      </c>
      <c r="BB15" s="82">
        <f>'Fixed data'!$G$7*BB$31/1000000</f>
        <v>0</v>
      </c>
      <c r="BC15" s="82">
        <f>'Fixed data'!$G$7*BC$31/1000000</f>
        <v>0</v>
      </c>
      <c r="BD15" s="82">
        <f>'Fixed data'!$G$7*BD$31/1000000</f>
        <v>0</v>
      </c>
    </row>
    <row r="16" spans="1:56" ht="15" customHeight="1">
      <c r="A16" s="211"/>
      <c r="B16" s="9" t="s">
        <v>300</v>
      </c>
      <c r="C16" s="9"/>
      <c r="D16" s="9" t="s">
        <v>40</v>
      </c>
      <c r="E16" s="82">
        <f>'Fixed data'!$G$8*E32/1000000</f>
        <v>0</v>
      </c>
      <c r="F16" s="82">
        <f>'Fixed data'!$G$8*F32/1000000</f>
        <v>0</v>
      </c>
      <c r="G16" s="82">
        <f>'Fixed data'!$G$8*G32/1000000</f>
        <v>0</v>
      </c>
      <c r="H16" s="82">
        <f>'Fixed data'!$G$8*H32/1000000</f>
        <v>0</v>
      </c>
      <c r="I16" s="82">
        <f>'Fixed data'!$G$8*I32/1000000</f>
        <v>0</v>
      </c>
      <c r="J16" s="82">
        <f>'Fixed data'!$G$8*J32/1000000</f>
        <v>0</v>
      </c>
      <c r="K16" s="82">
        <f>'Fixed data'!$G$8*K32/1000000</f>
        <v>0</v>
      </c>
      <c r="L16" s="82">
        <f>'Fixed data'!$G$8*L32/1000000</f>
        <v>0</v>
      </c>
      <c r="M16" s="82">
        <f>'Fixed data'!$G$8*M32/1000000</f>
        <v>0</v>
      </c>
      <c r="N16" s="82">
        <f>'Fixed data'!$G$8*N32/1000000</f>
        <v>0</v>
      </c>
      <c r="O16" s="82">
        <f>'Fixed data'!$G$8*O32/1000000</f>
        <v>0</v>
      </c>
      <c r="P16" s="82">
        <f>'Fixed data'!$G$8*P32/1000000</f>
        <v>0</v>
      </c>
      <c r="Q16" s="82">
        <f>'Fixed data'!$G$8*Q32/1000000</f>
        <v>0</v>
      </c>
      <c r="R16" s="82">
        <f>'Fixed data'!$G$8*R32/1000000</f>
        <v>0</v>
      </c>
      <c r="S16" s="82">
        <f>'Fixed data'!$G$8*S32/1000000</f>
        <v>0</v>
      </c>
      <c r="T16" s="82">
        <f>'Fixed data'!$G$8*T32/1000000</f>
        <v>0</v>
      </c>
      <c r="U16" s="82">
        <f>'Fixed data'!$G$8*U32/1000000</f>
        <v>0</v>
      </c>
      <c r="V16" s="82">
        <f>'Fixed data'!$G$8*V32/1000000</f>
        <v>0</v>
      </c>
      <c r="W16" s="82">
        <f>'Fixed data'!$G$8*W32/1000000</f>
        <v>0</v>
      </c>
      <c r="X16" s="82">
        <f>'Fixed data'!$G$8*X32/1000000</f>
        <v>0</v>
      </c>
      <c r="Y16" s="82">
        <f>'Fixed data'!$G$8*Y32/1000000</f>
        <v>0</v>
      </c>
      <c r="Z16" s="82">
        <f>'Fixed data'!$G$8*Z32/1000000</f>
        <v>0</v>
      </c>
      <c r="AA16" s="82">
        <f>'Fixed data'!$G$8*AA32/1000000</f>
        <v>0</v>
      </c>
      <c r="AB16" s="82">
        <f>'Fixed data'!$G$8*AB32/1000000</f>
        <v>0</v>
      </c>
      <c r="AC16" s="82">
        <f>'Fixed data'!$G$8*AC32/1000000</f>
        <v>0</v>
      </c>
      <c r="AD16" s="82">
        <f>'Fixed data'!$G$8*AD32/1000000</f>
        <v>0</v>
      </c>
      <c r="AE16" s="82">
        <f>'Fixed data'!$G$8*AE32/1000000</f>
        <v>0</v>
      </c>
      <c r="AF16" s="82">
        <f>'Fixed data'!$G$8*AF32/1000000</f>
        <v>0</v>
      </c>
      <c r="AG16" s="82">
        <f>'Fixed data'!$G$8*AG32/1000000</f>
        <v>0</v>
      </c>
      <c r="AH16" s="82">
        <f>'Fixed data'!$G$8*AH32/1000000</f>
        <v>0</v>
      </c>
      <c r="AI16" s="82">
        <f>'Fixed data'!$G$8*AI32/1000000</f>
        <v>0</v>
      </c>
      <c r="AJ16" s="82">
        <f>'Fixed data'!$G$8*AJ32/1000000</f>
        <v>0</v>
      </c>
      <c r="AK16" s="82">
        <f>'Fixed data'!$G$8*AK32/1000000</f>
        <v>0</v>
      </c>
      <c r="AL16" s="82">
        <f>'Fixed data'!$G$8*AL32/1000000</f>
        <v>0</v>
      </c>
      <c r="AM16" s="82">
        <f>'Fixed data'!$G$8*AM32/1000000</f>
        <v>0</v>
      </c>
      <c r="AN16" s="82">
        <f>'Fixed data'!$G$8*AN32/1000000</f>
        <v>0</v>
      </c>
      <c r="AO16" s="82">
        <f>'Fixed data'!$G$8*AO32/1000000</f>
        <v>0</v>
      </c>
      <c r="AP16" s="82">
        <f>'Fixed data'!$G$8*AP32/1000000</f>
        <v>0</v>
      </c>
      <c r="AQ16" s="82">
        <f>'Fixed data'!$G$8*AQ32/1000000</f>
        <v>0</v>
      </c>
      <c r="AR16" s="82">
        <f>'Fixed data'!$G$8*AR32/1000000</f>
        <v>0</v>
      </c>
      <c r="AS16" s="82">
        <f>'Fixed data'!$G$8*AS32/1000000</f>
        <v>0</v>
      </c>
      <c r="AT16" s="82">
        <f>'Fixed data'!$G$8*AT32/1000000</f>
        <v>0</v>
      </c>
      <c r="AU16" s="82">
        <f>'Fixed data'!$G$8*AU32/1000000</f>
        <v>0</v>
      </c>
      <c r="AV16" s="82">
        <f>'Fixed data'!$G$8*AV32/1000000</f>
        <v>0</v>
      </c>
      <c r="AW16" s="82">
        <f>'Fixed data'!$G$8*AW32/1000000</f>
        <v>0</v>
      </c>
      <c r="AX16" s="82">
        <f>'Fixed data'!$G$8*AX32/1000000</f>
        <v>0</v>
      </c>
      <c r="AY16" s="82">
        <f>'Fixed data'!$G$8*AY32/1000000</f>
        <v>0</v>
      </c>
      <c r="AZ16" s="82">
        <f>'Fixed data'!$G$8*AZ32/1000000</f>
        <v>0</v>
      </c>
      <c r="BA16" s="82">
        <f>'Fixed data'!$G$8*BA32/1000000</f>
        <v>0</v>
      </c>
      <c r="BB16" s="82">
        <f>'Fixed data'!$G$8*BB32/1000000</f>
        <v>0</v>
      </c>
      <c r="BC16" s="82">
        <f>'Fixed data'!$G$8*BC32/1000000</f>
        <v>0</v>
      </c>
      <c r="BD16" s="82">
        <f>'Fixed data'!$G$8*BD32/1000000</f>
        <v>0</v>
      </c>
    </row>
    <row r="17" spans="1:56" ht="15" customHeight="1">
      <c r="A17" s="211"/>
      <c r="B17" s="4" t="s">
        <v>204</v>
      </c>
      <c r="D17" s="9" t="s">
        <v>40</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11"/>
      <c r="B18" s="9" t="s">
        <v>70</v>
      </c>
      <c r="C18" s="9"/>
      <c r="D18" s="4" t="s">
        <v>40</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11"/>
      <c r="B19" s="9" t="s">
        <v>71</v>
      </c>
      <c r="C19" s="9"/>
      <c r="D19" s="4" t="s">
        <v>40</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11"/>
      <c r="B20" s="4" t="s">
        <v>85</v>
      </c>
      <c r="D20" s="9" t="s">
        <v>40</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11"/>
      <c r="B21" s="9" t="s">
        <v>37</v>
      </c>
      <c r="C21" s="9"/>
      <c r="D21" s="9" t="s">
        <v>40</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11"/>
      <c r="B22" s="9" t="s">
        <v>38</v>
      </c>
      <c r="C22" s="9"/>
      <c r="D22" s="9" t="s">
        <v>40</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11"/>
      <c r="B23" s="9" t="s">
        <v>212</v>
      </c>
      <c r="C23" s="9"/>
      <c r="D23" s="9"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12"/>
      <c r="B24" s="13" t="s">
        <v>102</v>
      </c>
      <c r="C24" s="13"/>
      <c r="D24" s="13" t="s">
        <v>40</v>
      </c>
      <c r="E24" s="53">
        <f>SUM(E13:E23)</f>
        <v>0</v>
      </c>
      <c r="F24" s="53">
        <f t="shared" ref="F24:BD24" si="1">SUM(F13:F23)</f>
        <v>0</v>
      </c>
      <c r="G24" s="53">
        <f t="shared" si="1"/>
        <v>0</v>
      </c>
      <c r="H24" s="53">
        <f t="shared" si="1"/>
        <v>0</v>
      </c>
      <c r="I24" s="53">
        <f t="shared" si="1"/>
        <v>0</v>
      </c>
      <c r="J24" s="53">
        <f t="shared" si="1"/>
        <v>0</v>
      </c>
      <c r="K24" s="53">
        <f t="shared" si="1"/>
        <v>0</v>
      </c>
      <c r="L24" s="53">
        <f t="shared" si="1"/>
        <v>0</v>
      </c>
      <c r="M24" s="53">
        <f t="shared" si="1"/>
        <v>0</v>
      </c>
      <c r="N24" s="53">
        <f t="shared" si="1"/>
        <v>0</v>
      </c>
      <c r="O24" s="53">
        <f t="shared" si="1"/>
        <v>0</v>
      </c>
      <c r="P24" s="53">
        <f t="shared" si="1"/>
        <v>0</v>
      </c>
      <c r="Q24" s="53">
        <f t="shared" si="1"/>
        <v>0</v>
      </c>
      <c r="R24" s="53">
        <f t="shared" si="1"/>
        <v>0</v>
      </c>
      <c r="S24" s="53">
        <f t="shared" si="1"/>
        <v>0</v>
      </c>
      <c r="T24" s="53">
        <f t="shared" si="1"/>
        <v>0</v>
      </c>
      <c r="U24" s="53">
        <f t="shared" si="1"/>
        <v>0</v>
      </c>
      <c r="V24" s="53">
        <f t="shared" si="1"/>
        <v>0</v>
      </c>
      <c r="W24" s="53">
        <f t="shared" si="1"/>
        <v>0</v>
      </c>
      <c r="X24" s="53">
        <f t="shared" si="1"/>
        <v>0</v>
      </c>
      <c r="Y24" s="53">
        <f t="shared" si="1"/>
        <v>0</v>
      </c>
      <c r="Z24" s="53">
        <f t="shared" si="1"/>
        <v>0</v>
      </c>
      <c r="AA24" s="53">
        <f t="shared" si="1"/>
        <v>0</v>
      </c>
      <c r="AB24" s="53">
        <f t="shared" si="1"/>
        <v>0</v>
      </c>
      <c r="AC24" s="53">
        <f t="shared" si="1"/>
        <v>0</v>
      </c>
      <c r="AD24" s="53">
        <f t="shared" si="1"/>
        <v>0</v>
      </c>
      <c r="AE24" s="53">
        <f t="shared" si="1"/>
        <v>0</v>
      </c>
      <c r="AF24" s="53">
        <f t="shared" si="1"/>
        <v>0</v>
      </c>
      <c r="AG24" s="53">
        <f t="shared" si="1"/>
        <v>0</v>
      </c>
      <c r="AH24" s="53">
        <f t="shared" si="1"/>
        <v>0</v>
      </c>
      <c r="AI24" s="53">
        <f t="shared" si="1"/>
        <v>0</v>
      </c>
      <c r="AJ24" s="53">
        <f t="shared" si="1"/>
        <v>0</v>
      </c>
      <c r="AK24" s="53">
        <f t="shared" si="1"/>
        <v>0</v>
      </c>
      <c r="AL24" s="53">
        <f t="shared" si="1"/>
        <v>0</v>
      </c>
      <c r="AM24" s="53">
        <f t="shared" si="1"/>
        <v>0</v>
      </c>
      <c r="AN24" s="53">
        <f t="shared" si="1"/>
        <v>0</v>
      </c>
      <c r="AO24" s="53">
        <f t="shared" si="1"/>
        <v>0</v>
      </c>
      <c r="AP24" s="53">
        <f t="shared" si="1"/>
        <v>0</v>
      </c>
      <c r="AQ24" s="53">
        <f t="shared" si="1"/>
        <v>0</v>
      </c>
      <c r="AR24" s="53">
        <f t="shared" si="1"/>
        <v>0</v>
      </c>
      <c r="AS24" s="53">
        <f t="shared" si="1"/>
        <v>0</v>
      </c>
      <c r="AT24" s="53">
        <f t="shared" si="1"/>
        <v>0</v>
      </c>
      <c r="AU24" s="53">
        <f t="shared" si="1"/>
        <v>0</v>
      </c>
      <c r="AV24" s="53">
        <f t="shared" si="1"/>
        <v>0</v>
      </c>
      <c r="AW24" s="53">
        <f t="shared" si="1"/>
        <v>0</v>
      </c>
      <c r="AX24" s="53">
        <f t="shared" si="1"/>
        <v>0</v>
      </c>
      <c r="AY24" s="53">
        <f t="shared" si="1"/>
        <v>0</v>
      </c>
      <c r="AZ24" s="53">
        <f t="shared" si="1"/>
        <v>0</v>
      </c>
      <c r="BA24" s="53">
        <f t="shared" si="1"/>
        <v>0</v>
      </c>
      <c r="BB24" s="53">
        <f t="shared" si="1"/>
        <v>0</v>
      </c>
      <c r="BC24" s="53">
        <f t="shared" si="1"/>
        <v>0</v>
      </c>
      <c r="BD24" s="53">
        <f t="shared" si="1"/>
        <v>0</v>
      </c>
    </row>
    <row r="25" spans="1:56">
      <c r="A25" s="75"/>
      <c r="B25" s="14"/>
    </row>
    <row r="26" spans="1:56">
      <c r="A26" s="75"/>
    </row>
    <row r="27" spans="1:56">
      <c r="A27" s="117"/>
      <c r="B27" s="124" t="s">
        <v>218</v>
      </c>
      <c r="C27" s="118"/>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row>
    <row r="28" spans="1:56">
      <c r="A28" s="120"/>
      <c r="B28" s="121"/>
      <c r="C28" s="122"/>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row>
    <row r="29" spans="1:56" ht="12.75" customHeight="1">
      <c r="A29" s="213" t="s">
        <v>309</v>
      </c>
      <c r="B29" s="4" t="s">
        <v>213</v>
      </c>
      <c r="D29" s="4" t="s">
        <v>89</v>
      </c>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row>
    <row r="30" spans="1:56">
      <c r="A30" s="213"/>
      <c r="B30" s="4" t="s">
        <v>214</v>
      </c>
      <c r="D30" s="4" t="s">
        <v>91</v>
      </c>
      <c r="E30" s="34">
        <f>E29*'Fixed data'!H$12</f>
        <v>0</v>
      </c>
      <c r="F30" s="34">
        <f>F29*'Fixed data'!I$12</f>
        <v>0</v>
      </c>
      <c r="G30" s="34">
        <f>G29*'Fixed data'!J$12</f>
        <v>0</v>
      </c>
      <c r="H30" s="34">
        <f>H29*'Fixed data'!K$12</f>
        <v>0</v>
      </c>
      <c r="I30" s="34">
        <f>I29*'Fixed data'!L$12</f>
        <v>0</v>
      </c>
      <c r="J30" s="34">
        <f>J29*'Fixed data'!M$12</f>
        <v>0</v>
      </c>
      <c r="K30" s="34">
        <f>K29*'Fixed data'!N$12</f>
        <v>0</v>
      </c>
      <c r="L30" s="34">
        <f>L29*'Fixed data'!O$12</f>
        <v>0</v>
      </c>
      <c r="M30" s="34">
        <f>M29*'Fixed data'!P$12</f>
        <v>0</v>
      </c>
      <c r="N30" s="34">
        <f>N29*'Fixed data'!Q$12</f>
        <v>0</v>
      </c>
      <c r="O30" s="34">
        <f>O29*'Fixed data'!R$12</f>
        <v>0</v>
      </c>
      <c r="P30" s="34">
        <f>P29*'Fixed data'!S$12</f>
        <v>0</v>
      </c>
      <c r="Q30" s="34">
        <f>Q29*'Fixed data'!T$12</f>
        <v>0</v>
      </c>
      <c r="R30" s="34">
        <f>R29*'Fixed data'!U$12</f>
        <v>0</v>
      </c>
      <c r="S30" s="34">
        <f>S29*'Fixed data'!V$12</f>
        <v>0</v>
      </c>
      <c r="T30" s="34">
        <f>T29*'Fixed data'!W$12</f>
        <v>0</v>
      </c>
      <c r="U30" s="34">
        <f>U29*'Fixed data'!X$12</f>
        <v>0</v>
      </c>
      <c r="V30" s="34">
        <f>V29*'Fixed data'!Y$12</f>
        <v>0</v>
      </c>
      <c r="W30" s="34">
        <f>W29*'Fixed data'!Z$12</f>
        <v>0</v>
      </c>
      <c r="X30" s="34">
        <f>X29*'Fixed data'!AA$12</f>
        <v>0</v>
      </c>
      <c r="Y30" s="34">
        <f>Y29*'Fixed data'!AB$12</f>
        <v>0</v>
      </c>
      <c r="Z30" s="34">
        <f>Z29*'Fixed data'!AC$12</f>
        <v>0</v>
      </c>
      <c r="AA30" s="34">
        <f>AA29*'Fixed data'!AD$12</f>
        <v>0</v>
      </c>
      <c r="AB30" s="34">
        <f>AB29*'Fixed data'!AE$12</f>
        <v>0</v>
      </c>
      <c r="AC30" s="34">
        <f>AC29*'Fixed data'!AF$12</f>
        <v>0</v>
      </c>
      <c r="AD30" s="34">
        <f>AD29*'Fixed data'!AG$12</f>
        <v>0</v>
      </c>
      <c r="AE30" s="34">
        <f>AE29*'Fixed data'!AH$12</f>
        <v>0</v>
      </c>
      <c r="AF30" s="34">
        <f>AF29*'Fixed data'!AI$12</f>
        <v>0</v>
      </c>
      <c r="AG30" s="34">
        <f>AG29*'Fixed data'!AJ$12</f>
        <v>0</v>
      </c>
      <c r="AH30" s="34">
        <f>AH29*'Fixed data'!AK$12</f>
        <v>0</v>
      </c>
      <c r="AI30" s="34">
        <f>AI29*'Fixed data'!AL$12</f>
        <v>0</v>
      </c>
      <c r="AJ30" s="34">
        <f>AJ29*'Fixed data'!AM$12</f>
        <v>0</v>
      </c>
      <c r="AK30" s="34">
        <f>AK29*'Fixed data'!AN$12</f>
        <v>0</v>
      </c>
      <c r="AL30" s="34">
        <f>AL29*'Fixed data'!AO$12</f>
        <v>0</v>
      </c>
      <c r="AM30" s="34">
        <f>AM29*'Fixed data'!AP$12</f>
        <v>0</v>
      </c>
      <c r="AN30" s="34">
        <f>AN29*'Fixed data'!AQ$12</f>
        <v>0</v>
      </c>
      <c r="AO30" s="34">
        <f>AO29*'Fixed data'!AR$12</f>
        <v>0</v>
      </c>
      <c r="AP30" s="34">
        <f>AP29*'Fixed data'!AS$12</f>
        <v>0</v>
      </c>
      <c r="AQ30" s="34">
        <f>AQ29*'Fixed data'!AT$12</f>
        <v>0</v>
      </c>
      <c r="AR30" s="34">
        <f>AR29*'Fixed data'!AU$12</f>
        <v>0</v>
      </c>
      <c r="AS30" s="34">
        <f>AS29*'Fixed data'!AV$12</f>
        <v>0</v>
      </c>
      <c r="AT30" s="34">
        <f>AT29*'Fixed data'!AW$12</f>
        <v>0</v>
      </c>
      <c r="AU30" s="34">
        <f>AU29*'Fixed data'!AX$12</f>
        <v>0</v>
      </c>
      <c r="AV30" s="34">
        <f>AV29*'Fixed data'!AY$12</f>
        <v>0</v>
      </c>
      <c r="AW30" s="34">
        <f>AW29*'Fixed data'!AZ$12</f>
        <v>0</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c r="A31" s="213"/>
      <c r="B31" s="4" t="s">
        <v>215</v>
      </c>
      <c r="D31" s="4" t="s">
        <v>210</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13"/>
      <c r="B32" s="4" t="s">
        <v>216</v>
      </c>
      <c r="D32" s="4" t="s">
        <v>90</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6.5">
      <c r="A33" s="213"/>
      <c r="B33" s="4" t="s">
        <v>333</v>
      </c>
      <c r="D33" s="4" t="s">
        <v>91</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6.5">
      <c r="A34" s="213"/>
      <c r="B34" s="4" t="s">
        <v>334</v>
      </c>
      <c r="D34" s="4" t="s">
        <v>42</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6.5">
      <c r="A35" s="213"/>
      <c r="B35" s="4" t="s">
        <v>335</v>
      </c>
      <c r="D35" s="4" t="s">
        <v>42</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13"/>
      <c r="B36" s="4" t="s">
        <v>217</v>
      </c>
      <c r="D36" s="4" t="s">
        <v>92</v>
      </c>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row>
    <row r="37" spans="1:56">
      <c r="C37" s="36"/>
    </row>
    <row r="38" spans="1:56" ht="16.5">
      <c r="A38" s="86"/>
      <c r="C38" s="36"/>
    </row>
    <row r="39" spans="1:56" ht="16.5">
      <c r="A39" s="86">
        <v>1</v>
      </c>
      <c r="B39" s="4" t="s">
        <v>336</v>
      </c>
    </row>
    <row r="40" spans="1:56">
      <c r="B40" s="129" t="s">
        <v>156</v>
      </c>
    </row>
    <row r="41" spans="1:56">
      <c r="B41" s="4" t="s">
        <v>320</v>
      </c>
    </row>
    <row r="42" spans="1:56">
      <c r="B42" s="4" t="s">
        <v>337</v>
      </c>
    </row>
    <row r="43" spans="1:56" ht="16.5">
      <c r="A43" s="86">
        <v>2</v>
      </c>
      <c r="B43" s="70" t="s">
        <v>155</v>
      </c>
    </row>
    <row r="48" spans="1:56">
      <c r="C48" s="36"/>
    </row>
    <row r="113" spans="2:2">
      <c r="B113" s="4" t="s">
        <v>199</v>
      </c>
    </row>
    <row r="114" spans="2:2">
      <c r="B114" s="4" t="s">
        <v>198</v>
      </c>
    </row>
    <row r="115" spans="2:2">
      <c r="B115" s="4" t="s">
        <v>321</v>
      </c>
    </row>
    <row r="116" spans="2:2">
      <c r="B116" s="4" t="s">
        <v>159</v>
      </c>
    </row>
    <row r="117" spans="2:2">
      <c r="B117" s="4" t="s">
        <v>160</v>
      </c>
    </row>
    <row r="118" spans="2:2">
      <c r="B118" s="4" t="s">
        <v>161</v>
      </c>
    </row>
    <row r="119" spans="2:2">
      <c r="B119" s="4" t="s">
        <v>162</v>
      </c>
    </row>
    <row r="120" spans="2:2">
      <c r="B120" s="4" t="s">
        <v>163</v>
      </c>
    </row>
    <row r="121" spans="2:2">
      <c r="B121" s="4" t="s">
        <v>164</v>
      </c>
    </row>
    <row r="122" spans="2:2">
      <c r="B122" s="4" t="s">
        <v>165</v>
      </c>
    </row>
    <row r="123" spans="2:2">
      <c r="B123" s="4" t="s">
        <v>166</v>
      </c>
    </row>
    <row r="124" spans="2:2">
      <c r="B124" s="4" t="s">
        <v>167</v>
      </c>
    </row>
    <row r="125" spans="2:2">
      <c r="B125" s="4" t="s">
        <v>200</v>
      </c>
    </row>
    <row r="126" spans="2:2">
      <c r="B126" s="4" t="s">
        <v>168</v>
      </c>
    </row>
    <row r="127" spans="2:2">
      <c r="B127" s="4" t="s">
        <v>169</v>
      </c>
    </row>
    <row r="128" spans="2:2">
      <c r="B128" s="4" t="s">
        <v>170</v>
      </c>
    </row>
    <row r="129" spans="2:2">
      <c r="B129" s="4" t="s">
        <v>171</v>
      </c>
    </row>
    <row r="130" spans="2:2">
      <c r="B130" s="4" t="s">
        <v>172</v>
      </c>
    </row>
    <row r="131" spans="2:2">
      <c r="B131" s="4" t="s">
        <v>173</v>
      </c>
    </row>
    <row r="132" spans="2:2">
      <c r="B132" s="4" t="s">
        <v>174</v>
      </c>
    </row>
    <row r="133" spans="2:2">
      <c r="B133" s="4" t="s">
        <v>175</v>
      </c>
    </row>
    <row r="134" spans="2:2">
      <c r="B134" s="4" t="s">
        <v>176</v>
      </c>
    </row>
    <row r="135" spans="2:2">
      <c r="B135" s="4" t="s">
        <v>201</v>
      </c>
    </row>
    <row r="136" spans="2:2">
      <c r="B136" s="4" t="s">
        <v>202</v>
      </c>
    </row>
    <row r="137" spans="2:2">
      <c r="B137" s="4" t="s">
        <v>177</v>
      </c>
    </row>
    <row r="138" spans="2:2">
      <c r="B138" s="4" t="s">
        <v>178</v>
      </c>
    </row>
    <row r="139" spans="2:2">
      <c r="B139" s="4" t="s">
        <v>179</v>
      </c>
    </row>
    <row r="140" spans="2:2">
      <c r="B140" s="4" t="s">
        <v>180</v>
      </c>
    </row>
    <row r="141" spans="2:2">
      <c r="B141" s="4" t="s">
        <v>181</v>
      </c>
    </row>
    <row r="142" spans="2:2">
      <c r="B142" s="4" t="s">
        <v>182</v>
      </c>
    </row>
    <row r="143" spans="2:2">
      <c r="B143" s="4" t="s">
        <v>183</v>
      </c>
    </row>
    <row r="144" spans="2:2">
      <c r="B144" s="4" t="s">
        <v>184</v>
      </c>
    </row>
    <row r="145" spans="2:2">
      <c r="B145" s="4" t="s">
        <v>185</v>
      </c>
    </row>
    <row r="146" spans="2:2">
      <c r="B146" s="4" t="s">
        <v>186</v>
      </c>
    </row>
    <row r="147" spans="2:2">
      <c r="B147" s="4" t="s">
        <v>187</v>
      </c>
    </row>
    <row r="148" spans="2:2">
      <c r="B148" s="4" t="s">
        <v>188</v>
      </c>
    </row>
    <row r="149" spans="2:2">
      <c r="B149" s="4" t="s">
        <v>189</v>
      </c>
    </row>
    <row r="150" spans="2:2">
      <c r="B150" s="4" t="s">
        <v>190</v>
      </c>
    </row>
    <row r="151" spans="2:2">
      <c r="B151" s="4" t="s">
        <v>191</v>
      </c>
    </row>
    <row r="152" spans="2:2">
      <c r="B152" s="4" t="s">
        <v>192</v>
      </c>
    </row>
    <row r="153" spans="2:2">
      <c r="B153" s="4" t="s">
        <v>193</v>
      </c>
    </row>
    <row r="154" spans="2:2">
      <c r="B154" s="4" t="s">
        <v>194</v>
      </c>
    </row>
    <row r="155" spans="2:2">
      <c r="B155" s="4" t="s">
        <v>195</v>
      </c>
    </row>
    <row r="156" spans="2:2">
      <c r="B156" s="4" t="s">
        <v>196</v>
      </c>
    </row>
    <row r="157" spans="2:2">
      <c r="B157" s="4" t="s">
        <v>197</v>
      </c>
    </row>
  </sheetData>
  <sheetProtection password="CD26" sheet="1" objects="1" scenarios="1" selectLockedCells="1" selectUnlockedCells="1"/>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1" orientation="landscape" r:id="rId3"/>
</worksheet>
</file>

<file path=xl/worksheets/sheet6.xml><?xml version="1.0" encoding="utf-8"?>
<worksheet xmlns="http://schemas.openxmlformats.org/spreadsheetml/2006/main" xmlns:r="http://schemas.openxmlformats.org/officeDocument/2006/relationships">
  <sheetPr codeName="Sheet5"/>
  <dimension ref="A1:T44"/>
  <sheetViews>
    <sheetView zoomScale="75" zoomScaleNormal="75" workbookViewId="0"/>
  </sheetViews>
  <sheetFormatPr defaultRowHeight="15"/>
  <cols>
    <col min="1" max="1" width="5.85546875" customWidth="1"/>
    <col min="2" max="2" width="64.85546875" customWidth="1"/>
    <col min="3" max="3" width="19.140625" customWidth="1"/>
    <col min="4" max="4" width="15.42578125" customWidth="1"/>
    <col min="5" max="5" width="16" customWidth="1"/>
    <col min="6" max="6" width="19.5703125" customWidth="1"/>
    <col min="7" max="9" width="18.42578125" customWidth="1"/>
    <col min="10" max="10" width="12" customWidth="1"/>
    <col min="11" max="11" width="22.42578125" customWidth="1"/>
    <col min="12" max="12" width="26.140625" customWidth="1"/>
    <col min="13" max="13" width="17.42578125" customWidth="1"/>
    <col min="14" max="14" width="12.28515625" customWidth="1"/>
    <col min="15" max="17" width="8.7109375" customWidth="1"/>
    <col min="18" max="19" width="7.5703125" customWidth="1"/>
    <col min="20" max="20" width="14.85546875" customWidth="1"/>
  </cols>
  <sheetData>
    <row r="1" spans="1:20" ht="18.75">
      <c r="A1" s="1" t="s">
        <v>304</v>
      </c>
      <c r="I1" s="4" t="s">
        <v>411</v>
      </c>
      <c r="J1" s="4"/>
      <c r="K1" s="4"/>
      <c r="L1">
        <v>1.08295872496935</v>
      </c>
    </row>
    <row r="2" spans="1:20">
      <c r="A2" t="s">
        <v>78</v>
      </c>
    </row>
    <row r="4" spans="1:20">
      <c r="A4">
        <v>1</v>
      </c>
      <c r="B4" t="s">
        <v>345</v>
      </c>
    </row>
    <row r="5" spans="1:20">
      <c r="A5">
        <v>2</v>
      </c>
      <c r="B5" t="s">
        <v>346</v>
      </c>
    </row>
    <row r="6" spans="1:20">
      <c r="A6">
        <v>3</v>
      </c>
      <c r="B6" t="s">
        <v>347</v>
      </c>
    </row>
    <row r="7" spans="1:20">
      <c r="A7">
        <v>4</v>
      </c>
      <c r="B7" t="s">
        <v>341</v>
      </c>
    </row>
    <row r="8" spans="1:20">
      <c r="A8">
        <v>5</v>
      </c>
      <c r="B8" t="s">
        <v>348</v>
      </c>
    </row>
    <row r="10" spans="1:20">
      <c r="B10" t="s">
        <v>408</v>
      </c>
    </row>
    <row r="11" spans="1:20" ht="45">
      <c r="B11" s="155" t="s">
        <v>358</v>
      </c>
      <c r="C11" s="154" t="s">
        <v>357</v>
      </c>
      <c r="D11" s="149" t="s">
        <v>349</v>
      </c>
      <c r="E11" s="150" t="s">
        <v>350</v>
      </c>
      <c r="F11" s="149" t="s">
        <v>351</v>
      </c>
      <c r="G11" s="150" t="s">
        <v>352</v>
      </c>
      <c r="H11" s="150" t="s">
        <v>374</v>
      </c>
      <c r="I11" s="150" t="s">
        <v>375</v>
      </c>
      <c r="J11" s="151"/>
    </row>
    <row r="12" spans="1:20" ht="31.5" customHeight="1">
      <c r="B12" s="143" t="s">
        <v>353</v>
      </c>
      <c r="C12" s="137" t="s">
        <v>356</v>
      </c>
      <c r="D12" s="136">
        <v>4500</v>
      </c>
      <c r="E12" s="163">
        <v>223650.25962264155</v>
      </c>
      <c r="F12" s="143" t="s">
        <v>354</v>
      </c>
      <c r="G12" s="163">
        <v>44730.051924528285</v>
      </c>
      <c r="H12" s="163">
        <v>2169981.1320754723</v>
      </c>
      <c r="I12" s="136">
        <v>0</v>
      </c>
      <c r="J12" s="151"/>
      <c r="K12" s="174"/>
      <c r="L12" s="175"/>
      <c r="M12" s="176"/>
      <c r="N12" s="177"/>
      <c r="O12" s="176"/>
      <c r="P12" s="177"/>
      <c r="Q12" s="177"/>
      <c r="R12" s="176"/>
      <c r="S12" s="178"/>
      <c r="T12" s="178"/>
    </row>
    <row r="13" spans="1:20" ht="31.5" customHeight="1">
      <c r="B13" s="143" t="s">
        <v>355</v>
      </c>
      <c r="C13" s="137" t="s">
        <v>356</v>
      </c>
      <c r="D13" s="136">
        <v>5400</v>
      </c>
      <c r="E13" s="163">
        <v>260182.76920754724</v>
      </c>
      <c r="F13" s="143" t="s">
        <v>354</v>
      </c>
      <c r="G13" s="163">
        <v>43363.794867924531</v>
      </c>
      <c r="H13" s="163">
        <v>448770.56603773596</v>
      </c>
      <c r="I13" s="136">
        <v>0</v>
      </c>
      <c r="J13" s="151"/>
    </row>
    <row r="14" spans="1:20" ht="31.5" customHeight="1">
      <c r="B14" s="143" t="s">
        <v>365</v>
      </c>
      <c r="C14" s="137" t="s">
        <v>356</v>
      </c>
      <c r="D14" s="136">
        <v>4500</v>
      </c>
      <c r="E14" s="163">
        <v>381601.56104905671</v>
      </c>
      <c r="F14" s="136" t="s">
        <v>367</v>
      </c>
      <c r="G14" s="163">
        <v>76320.312209811338</v>
      </c>
      <c r="H14" s="163">
        <v>1308914.1509433966</v>
      </c>
      <c r="I14" s="136">
        <v>0</v>
      </c>
      <c r="J14" s="151"/>
    </row>
    <row r="15" spans="1:20" ht="31.5" customHeight="1">
      <c r="B15" s="133" t="s">
        <v>366</v>
      </c>
      <c r="C15" s="132" t="s">
        <v>356</v>
      </c>
      <c r="D15" s="136">
        <v>4400</v>
      </c>
      <c r="E15" s="163">
        <v>334034.89132075477</v>
      </c>
      <c r="F15" s="143" t="s">
        <v>370</v>
      </c>
      <c r="G15" s="163">
        <v>133613.95652830185</v>
      </c>
      <c r="H15" s="163">
        <v>2169981.1320754723</v>
      </c>
      <c r="I15" s="136">
        <v>0</v>
      </c>
      <c r="J15" s="151"/>
    </row>
    <row r="16" spans="1:20">
      <c r="B16" s="219" t="s">
        <v>359</v>
      </c>
      <c r="C16" s="220"/>
      <c r="D16" s="164">
        <f>SUM(D12:D15)</f>
        <v>18800</v>
      </c>
      <c r="E16" s="165">
        <f>SUM(E12:E15)</f>
        <v>1199469.4812000003</v>
      </c>
      <c r="F16" s="165"/>
      <c r="G16" s="165">
        <f>SUM(G12:G15)</f>
        <v>298028.11553056596</v>
      </c>
      <c r="H16" s="165">
        <f>SUM(H12:H15)</f>
        <v>6097646.9811320771</v>
      </c>
      <c r="I16" s="165">
        <f>SUM(I12:I15)</f>
        <v>0</v>
      </c>
      <c r="J16" s="151"/>
    </row>
    <row r="17" spans="2:11">
      <c r="B17" s="135"/>
      <c r="C17" s="138"/>
      <c r="D17" s="140"/>
      <c r="E17" s="140"/>
      <c r="F17" s="140"/>
      <c r="G17" s="140"/>
    </row>
    <row r="18" spans="2:11">
      <c r="B18" s="135"/>
      <c r="C18" s="138"/>
      <c r="D18" s="140"/>
      <c r="E18" s="140"/>
      <c r="F18" s="140"/>
      <c r="G18" s="140"/>
    </row>
    <row r="19" spans="2:11">
      <c r="B19" s="135"/>
      <c r="C19" s="138"/>
      <c r="D19" s="140"/>
      <c r="E19" s="140"/>
      <c r="F19" s="140"/>
      <c r="G19" s="140"/>
    </row>
    <row r="20" spans="2:11">
      <c r="B20" s="135"/>
      <c r="C20" s="138"/>
      <c r="D20" s="140"/>
      <c r="E20" s="140"/>
      <c r="F20" s="140"/>
      <c r="G20" s="140"/>
    </row>
    <row r="22" spans="2:11">
      <c r="B22" s="151"/>
      <c r="C22" s="136">
        <v>2017</v>
      </c>
      <c r="D22" s="136">
        <v>2018</v>
      </c>
      <c r="E22" s="136">
        <v>2019</v>
      </c>
      <c r="F22" s="136">
        <v>2020</v>
      </c>
      <c r="G22" s="136">
        <v>2021</v>
      </c>
      <c r="H22" s="136">
        <v>2022</v>
      </c>
      <c r="I22" s="136">
        <v>2023</v>
      </c>
    </row>
    <row r="23" spans="2:11" ht="30">
      <c r="B23" s="152" t="s">
        <v>412</v>
      </c>
      <c r="C23" s="153">
        <v>0.43</v>
      </c>
      <c r="D23" s="153">
        <v>0.73</v>
      </c>
      <c r="E23" s="153">
        <v>1.0900000000000001</v>
      </c>
      <c r="F23" s="153">
        <v>1.36</v>
      </c>
      <c r="G23" s="153">
        <v>1.63</v>
      </c>
      <c r="H23" s="153">
        <v>1.9</v>
      </c>
      <c r="I23" s="153">
        <v>2.1800000000000002</v>
      </c>
    </row>
    <row r="25" spans="2:11" ht="30.75" customHeight="1">
      <c r="B25" s="221" t="s">
        <v>386</v>
      </c>
      <c r="C25" s="221"/>
      <c r="D25" s="221"/>
      <c r="E25" s="221"/>
      <c r="F25" s="221"/>
      <c r="G25" s="221"/>
      <c r="H25" s="221"/>
      <c r="I25" s="221"/>
      <c r="J25" s="221"/>
    </row>
    <row r="26" spans="2:11">
      <c r="B26" s="134"/>
      <c r="C26" s="159">
        <v>2016</v>
      </c>
      <c r="D26" s="159">
        <v>2017</v>
      </c>
      <c r="E26" s="159">
        <v>2018</v>
      </c>
      <c r="F26" s="159">
        <v>2019</v>
      </c>
      <c r="G26" s="159">
        <v>2020</v>
      </c>
      <c r="H26" s="159">
        <v>2021</v>
      </c>
      <c r="I26" s="159">
        <v>2022</v>
      </c>
      <c r="J26" s="159">
        <v>2023</v>
      </c>
    </row>
    <row r="27" spans="2:11">
      <c r="B27" s="148" t="s">
        <v>376</v>
      </c>
      <c r="C27" s="160">
        <v>25.571999999999996</v>
      </c>
      <c r="D27" s="160">
        <v>25.858720048839785</v>
      </c>
      <c r="E27" s="160">
        <v>55.858720048839785</v>
      </c>
      <c r="F27" s="160">
        <v>56.145440097679568</v>
      </c>
      <c r="G27" s="160">
        <v>56.432160146519344</v>
      </c>
      <c r="H27" s="160">
        <v>56.432160146519344</v>
      </c>
      <c r="I27" s="160">
        <v>56.432160146519344</v>
      </c>
      <c r="J27" s="160">
        <v>56.432160146519344</v>
      </c>
      <c r="K27" s="179"/>
    </row>
    <row r="28" spans="2:11">
      <c r="B28" s="148" t="s">
        <v>377</v>
      </c>
      <c r="C28" s="160">
        <v>488.57198641033636</v>
      </c>
      <c r="D28" s="160">
        <v>501.25310590914938</v>
      </c>
      <c r="E28" s="160">
        <v>513.58453378256002</v>
      </c>
      <c r="F28" s="160">
        <v>526.01747722940786</v>
      </c>
      <c r="G28" s="160">
        <v>538.55412999127736</v>
      </c>
      <c r="H28" s="160">
        <v>551.08302883414171</v>
      </c>
      <c r="I28" s="160">
        <v>563.78733828601048</v>
      </c>
      <c r="J28" s="160">
        <v>576.65719694840857</v>
      </c>
      <c r="K28" s="179"/>
    </row>
    <row r="29" spans="2:11">
      <c r="B29" s="148" t="s">
        <v>378</v>
      </c>
      <c r="C29" s="160">
        <v>319.58685343805723</v>
      </c>
      <c r="D29" s="160">
        <v>457.71904366259531</v>
      </c>
      <c r="E29" s="160">
        <v>487.34455863088829</v>
      </c>
      <c r="F29" s="160">
        <v>499.06542419493775</v>
      </c>
      <c r="G29" s="160">
        <v>511.91977000562457</v>
      </c>
      <c r="H29" s="160">
        <v>526.19609788903301</v>
      </c>
      <c r="I29" s="160">
        <v>541.95467139564653</v>
      </c>
      <c r="J29" s="160">
        <v>559.43381368525593</v>
      </c>
      <c r="K29" s="179"/>
    </row>
    <row r="30" spans="2:11">
      <c r="B30" s="148" t="s">
        <v>379</v>
      </c>
      <c r="C30" s="160">
        <v>4.8435277301126832E-3</v>
      </c>
      <c r="D30" s="160">
        <v>1.8674262982948896E-2</v>
      </c>
      <c r="E30" s="160">
        <v>6.9964039615861492E-2</v>
      </c>
      <c r="F30" s="160">
        <v>0.25437317877540999</v>
      </c>
      <c r="G30" s="160">
        <v>0.9006649838179529</v>
      </c>
      <c r="H30" s="160">
        <v>1.5405562794773844</v>
      </c>
      <c r="I30" s="160">
        <v>2.2777244750810275</v>
      </c>
      <c r="J30" s="160">
        <v>3.2232563457129579</v>
      </c>
      <c r="K30" s="179"/>
    </row>
    <row r="31" spans="2:11">
      <c r="B31" s="148" t="s">
        <v>380</v>
      </c>
      <c r="C31" s="160">
        <v>177.4511</v>
      </c>
      <c r="D31" s="160">
        <v>634.75909999999999</v>
      </c>
      <c r="E31" s="160">
        <v>1024.7591</v>
      </c>
      <c r="F31" s="160">
        <v>1568.7591000000002</v>
      </c>
      <c r="G31" s="160">
        <v>1958.7591</v>
      </c>
      <c r="H31" s="160">
        <v>2348.7590999999993</v>
      </c>
      <c r="I31" s="160">
        <v>2738.7590999999998</v>
      </c>
      <c r="J31" s="160">
        <v>3128.7590999999998</v>
      </c>
      <c r="K31" s="179"/>
    </row>
    <row r="32" spans="2:11">
      <c r="B32" s="148" t="s">
        <v>381</v>
      </c>
      <c r="C32" s="160">
        <v>362.94229999999993</v>
      </c>
      <c r="D32" s="160">
        <v>432.23329999999999</v>
      </c>
      <c r="E32" s="160">
        <v>439.23329999999999</v>
      </c>
      <c r="F32" s="160">
        <v>446.23329999999999</v>
      </c>
      <c r="G32" s="160">
        <v>453.23330000000004</v>
      </c>
      <c r="H32" s="160">
        <v>460.23330000000004</v>
      </c>
      <c r="I32" s="160">
        <v>467.23329999999993</v>
      </c>
      <c r="J32" s="160">
        <v>474.23330000000004</v>
      </c>
      <c r="K32" s="179"/>
    </row>
    <row r="33" spans="2:11">
      <c r="B33" s="148" t="s">
        <v>382</v>
      </c>
      <c r="C33" s="160">
        <v>217.66420000000002</v>
      </c>
      <c r="D33" s="160">
        <v>223.66419999999997</v>
      </c>
      <c r="E33" s="160">
        <v>229.66419999999994</v>
      </c>
      <c r="F33" s="160">
        <v>235.66419999999999</v>
      </c>
      <c r="G33" s="160">
        <v>241.66419999999997</v>
      </c>
      <c r="H33" s="160">
        <v>247.66419999999999</v>
      </c>
      <c r="I33" s="160">
        <v>253.66419999999997</v>
      </c>
      <c r="J33" s="160">
        <v>259.66419999999999</v>
      </c>
      <c r="K33" s="179"/>
    </row>
    <row r="34" spans="2:11">
      <c r="B34" s="134"/>
      <c r="C34" s="161">
        <f>SUM(C27:C33)</f>
        <v>1591.7932833761236</v>
      </c>
      <c r="D34" s="161">
        <f t="shared" ref="D34:J34" si="0">SUM(D27:D33)</f>
        <v>2275.5061438835673</v>
      </c>
      <c r="E34" s="161">
        <f t="shared" si="0"/>
        <v>2750.5143765019038</v>
      </c>
      <c r="F34" s="161">
        <f t="shared" si="0"/>
        <v>3332.1393147008012</v>
      </c>
      <c r="G34" s="161">
        <f t="shared" si="0"/>
        <v>3761.4633251272389</v>
      </c>
      <c r="H34" s="161">
        <f t="shared" si="0"/>
        <v>4191.908443149171</v>
      </c>
      <c r="I34" s="161">
        <f t="shared" si="0"/>
        <v>4624.1084943032574</v>
      </c>
      <c r="J34" s="161">
        <f t="shared" si="0"/>
        <v>5058.4030271258971</v>
      </c>
    </row>
    <row r="35" spans="2:11">
      <c r="B35" s="134"/>
      <c r="C35" s="131"/>
      <c r="D35" s="162">
        <f>D34/$C$34</f>
        <v>1.4295236496144266</v>
      </c>
      <c r="E35" s="162">
        <f t="shared" ref="E35:J35" si="1">E34/$C$34</f>
        <v>1.72793440280649</v>
      </c>
      <c r="F35" s="162">
        <f t="shared" si="1"/>
        <v>2.0933241454779106</v>
      </c>
      <c r="G35" s="162">
        <f t="shared" si="1"/>
        <v>2.363035052610186</v>
      </c>
      <c r="H35" s="162">
        <f t="shared" si="1"/>
        <v>2.6334502645081637</v>
      </c>
      <c r="I35" s="162">
        <f t="shared" si="1"/>
        <v>2.9049679644933084</v>
      </c>
      <c r="J35" s="162">
        <f t="shared" si="1"/>
        <v>3.1778014645200958</v>
      </c>
    </row>
    <row r="39" spans="2:11">
      <c r="B39" s="134"/>
      <c r="C39" s="134"/>
      <c r="D39" s="134"/>
      <c r="E39" s="217" t="s">
        <v>407</v>
      </c>
      <c r="F39" s="217"/>
      <c r="G39" s="217"/>
      <c r="H39" s="218" t="s">
        <v>406</v>
      </c>
      <c r="I39" s="218"/>
      <c r="J39" s="218"/>
      <c r="K39" s="166" t="s">
        <v>405</v>
      </c>
    </row>
    <row r="40" spans="2:11" s="167" customFormat="1" ht="33.75" customHeight="1">
      <c r="B40" s="173" t="s">
        <v>410</v>
      </c>
      <c r="C40" s="169" t="s">
        <v>387</v>
      </c>
      <c r="D40" s="169" t="s">
        <v>388</v>
      </c>
      <c r="E40" s="168" t="s">
        <v>389</v>
      </c>
      <c r="F40" s="168" t="s">
        <v>390</v>
      </c>
      <c r="G40" s="168" t="s">
        <v>391</v>
      </c>
      <c r="H40" s="169" t="s">
        <v>392</v>
      </c>
      <c r="I40" s="169" t="s">
        <v>393</v>
      </c>
      <c r="J40" s="170" t="s">
        <v>394</v>
      </c>
      <c r="K40" s="171"/>
    </row>
    <row r="41" spans="2:11">
      <c r="B41" s="172" t="s">
        <v>401</v>
      </c>
      <c r="C41" s="134" t="s">
        <v>395</v>
      </c>
      <c r="D41" s="134" t="s">
        <v>396</v>
      </c>
      <c r="E41" s="156">
        <v>290.64479999999998</v>
      </c>
      <c r="F41" s="156" t="s">
        <v>397</v>
      </c>
      <c r="G41" s="158">
        <v>2350</v>
      </c>
      <c r="H41" s="134">
        <v>242.20400000000001</v>
      </c>
      <c r="I41" s="134" t="s">
        <v>397</v>
      </c>
      <c r="J41" s="157">
        <v>0</v>
      </c>
      <c r="K41" s="166">
        <f>E41-H41</f>
        <v>48.440799999999967</v>
      </c>
    </row>
    <row r="42" spans="2:11">
      <c r="B42" s="172" t="s">
        <v>402</v>
      </c>
      <c r="C42" s="134" t="s">
        <v>398</v>
      </c>
      <c r="D42" s="134" t="s">
        <v>399</v>
      </c>
      <c r="E42" s="156">
        <v>281.7672</v>
      </c>
      <c r="F42" s="156" t="s">
        <v>397</v>
      </c>
      <c r="G42" s="158">
        <v>486</v>
      </c>
      <c r="H42" s="134">
        <v>234.80600000000001</v>
      </c>
      <c r="I42" s="134">
        <v>602.71268999999995</v>
      </c>
      <c r="J42" s="157">
        <v>0</v>
      </c>
      <c r="K42" s="166">
        <f t="shared" ref="K42:K44" si="2">E42-H42</f>
        <v>46.961199999999991</v>
      </c>
    </row>
    <row r="43" spans="2:11">
      <c r="B43" s="172" t="s">
        <v>403</v>
      </c>
      <c r="C43" s="134" t="s">
        <v>400</v>
      </c>
      <c r="D43" s="134" t="s">
        <v>396</v>
      </c>
      <c r="E43" s="156">
        <v>495.91048799999999</v>
      </c>
      <c r="F43" s="156" t="s">
        <v>397</v>
      </c>
      <c r="G43" s="158">
        <v>1417.5</v>
      </c>
      <c r="H43" s="134">
        <v>413.25873999999999</v>
      </c>
      <c r="I43" s="134" t="s">
        <v>397</v>
      </c>
      <c r="J43" s="157">
        <v>0</v>
      </c>
      <c r="K43" s="166">
        <f t="shared" si="2"/>
        <v>82.651747999999998</v>
      </c>
    </row>
    <row r="44" spans="2:11">
      <c r="B44" s="172" t="s">
        <v>404</v>
      </c>
      <c r="C44" s="134" t="s">
        <v>395</v>
      </c>
      <c r="D44" s="134" t="s">
        <v>399</v>
      </c>
      <c r="E44" s="156">
        <v>506.44439999999992</v>
      </c>
      <c r="F44" s="156">
        <v>887.55200000000013</v>
      </c>
      <c r="G44" s="158">
        <v>2350</v>
      </c>
      <c r="H44" s="134">
        <v>361.74599999999998</v>
      </c>
      <c r="I44" s="134">
        <v>554.72</v>
      </c>
      <c r="J44" s="157">
        <v>0</v>
      </c>
      <c r="K44" s="166">
        <f t="shared" si="2"/>
        <v>144.69839999999994</v>
      </c>
    </row>
  </sheetData>
  <sheetProtection password="CD26" sheet="1" objects="1" scenarios="1" selectLockedCells="1" selectUnlockedCells="1"/>
  <mergeCells count="4">
    <mergeCell ref="E39:G39"/>
    <mergeCell ref="H39:J39"/>
    <mergeCell ref="B16:C16"/>
    <mergeCell ref="B25:J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E214"/>
  <sheetViews>
    <sheetView zoomScale="80" zoomScaleNormal="80" zoomScaleSheetLayoutView="75" workbookViewId="0">
      <pane xSplit="2" ySplit="12" topLeftCell="C13" activePane="bottomRight" state="frozen"/>
      <selection activeCell="E44" sqref="E44"/>
      <selection pane="topRight" activeCell="E44" sqref="E44"/>
      <selection pane="bottomLeft" activeCell="E44" sqref="E44"/>
      <selection pane="bottomRight"/>
    </sheetView>
  </sheetViews>
  <sheetFormatPr defaultRowHeight="15" outlineLevelRow="1"/>
  <cols>
    <col min="1" max="1" width="11.28515625" style="4" customWidth="1"/>
    <col min="2" max="2" width="37" style="4" customWidth="1"/>
    <col min="3" max="3" width="31.28515625" style="4" customWidth="1"/>
    <col min="4" max="4" width="7" style="4" bestFit="1" customWidth="1"/>
    <col min="5" max="5" width="17.42578125" style="4" customWidth="1"/>
    <col min="6" max="6" width="11" style="4" customWidth="1"/>
    <col min="7" max="7" width="10.42578125" style="4" customWidth="1"/>
    <col min="8" max="8" width="11"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c r="A1" s="2"/>
      <c r="B1" s="3" t="s">
        <v>384</v>
      </c>
      <c r="C1" s="3" t="s">
        <v>371</v>
      </c>
      <c r="D1" s="3"/>
      <c r="E1" s="3"/>
      <c r="F1" s="3"/>
      <c r="G1" s="3"/>
      <c r="H1" s="3"/>
      <c r="I1" s="3"/>
      <c r="J1" s="3"/>
      <c r="K1" s="3"/>
      <c r="AQ1" s="22"/>
      <c r="AR1" s="22"/>
      <c r="AS1" s="22"/>
      <c r="AT1" s="22"/>
      <c r="AU1" s="22"/>
      <c r="AV1" s="22"/>
      <c r="AW1" s="22"/>
      <c r="AX1" s="22"/>
      <c r="AY1" s="22"/>
      <c r="AZ1" s="22"/>
      <c r="BA1" s="22"/>
      <c r="BB1" s="22"/>
      <c r="BC1" s="22"/>
      <c r="BD1" s="22"/>
    </row>
    <row r="2" spans="1:56" ht="15.75" thickBot="1">
      <c r="AQ2" s="22"/>
      <c r="AR2" s="22"/>
      <c r="AS2" s="22"/>
      <c r="AT2" s="22"/>
      <c r="AU2" s="22"/>
      <c r="AV2" s="22"/>
      <c r="AW2" s="22"/>
      <c r="AX2" s="22"/>
      <c r="AY2" s="22"/>
      <c r="AZ2" s="22"/>
      <c r="BA2" s="22"/>
      <c r="BB2" s="22"/>
      <c r="BC2" s="22"/>
      <c r="BD2" s="22"/>
    </row>
    <row r="3" spans="1:56">
      <c r="B3" s="46" t="s">
        <v>86</v>
      </c>
      <c r="C3" s="47" t="s">
        <v>98</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c r="B4" s="48">
        <v>16</v>
      </c>
      <c r="C4" s="44">
        <f>INDEX($E$81:$BD$81,1,$C$9+$B4-1)</f>
        <v>7.3906128637972239</v>
      </c>
      <c r="D4" s="9"/>
      <c r="E4" s="9"/>
      <c r="F4" s="87"/>
      <c r="G4" s="9"/>
      <c r="I4" s="40"/>
      <c r="AQ4" s="22"/>
      <c r="AR4" s="22"/>
      <c r="AS4" s="22"/>
      <c r="AT4" s="22"/>
      <c r="AU4" s="22"/>
      <c r="AV4" s="22"/>
      <c r="AW4" s="22"/>
      <c r="AX4" s="22"/>
      <c r="AY4" s="22"/>
      <c r="AZ4" s="22"/>
      <c r="BA4" s="22"/>
      <c r="BB4" s="22"/>
      <c r="BC4" s="22"/>
      <c r="BD4" s="22"/>
    </row>
    <row r="5" spans="1:56" ht="15.75">
      <c r="B5" s="48">
        <v>24</v>
      </c>
      <c r="C5" s="44">
        <f>INDEX($E$81:$BD$81,1,$C$9+$B5-1)</f>
        <v>9.382990918142573</v>
      </c>
      <c r="D5" s="18"/>
      <c r="E5" s="63"/>
      <c r="F5" s="9"/>
      <c r="G5" s="9"/>
      <c r="K5"/>
      <c r="AQ5" s="22"/>
      <c r="AR5" s="22"/>
      <c r="AS5" s="22"/>
      <c r="AT5" s="22"/>
      <c r="AU5" s="22"/>
      <c r="AV5" s="22"/>
      <c r="AW5" s="22"/>
      <c r="AX5" s="22"/>
      <c r="AY5" s="22"/>
      <c r="AZ5" s="22"/>
      <c r="BA5" s="22"/>
      <c r="BB5" s="22"/>
      <c r="BC5" s="22"/>
      <c r="BD5" s="22"/>
    </row>
    <row r="6" spans="1:56">
      <c r="B6" s="48">
        <v>32</v>
      </c>
      <c r="C6" s="44">
        <f>INDEX($E$81:$BD$81,1,$C$9+$B6-1)</f>
        <v>10.705961917760259</v>
      </c>
      <c r="D6" s="9"/>
      <c r="E6" s="9"/>
      <c r="F6" s="9"/>
      <c r="G6" s="9"/>
      <c r="AQ6" s="22"/>
      <c r="AR6" s="22"/>
      <c r="AS6" s="22"/>
      <c r="AT6" s="22"/>
      <c r="AU6" s="22"/>
      <c r="AV6" s="22"/>
      <c r="AW6" s="22"/>
      <c r="AX6" s="22"/>
      <c r="AY6" s="22"/>
      <c r="AZ6" s="22"/>
      <c r="BA6" s="22"/>
      <c r="BB6" s="22"/>
      <c r="BC6" s="22"/>
      <c r="BD6" s="22"/>
    </row>
    <row r="7" spans="1:56">
      <c r="B7" s="48">
        <v>45</v>
      </c>
      <c r="C7" s="44">
        <f>INDEX($E$81:$BD$81,1,$C$9+$B7-1)</f>
        <v>12.04862574658998</v>
      </c>
      <c r="D7" s="9"/>
      <c r="E7" s="9"/>
      <c r="F7" s="9"/>
      <c r="G7" s="9"/>
      <c r="AQ7" s="22"/>
      <c r="AR7" s="22"/>
      <c r="AS7" s="22"/>
      <c r="AT7" s="22"/>
      <c r="AU7" s="22"/>
      <c r="AV7" s="22"/>
      <c r="AW7" s="22"/>
      <c r="AX7" s="22"/>
      <c r="AY7" s="22"/>
      <c r="AZ7" s="22"/>
      <c r="BA7" s="22"/>
      <c r="BB7" s="22"/>
      <c r="BC7" s="22"/>
      <c r="BD7" s="22"/>
    </row>
    <row r="8" spans="1:56">
      <c r="B8" s="49"/>
      <c r="C8" s="44"/>
      <c r="D8" s="9"/>
      <c r="E8" s="9"/>
      <c r="F8" s="9"/>
      <c r="G8" s="9"/>
      <c r="AQ8" s="22"/>
      <c r="AR8" s="22"/>
      <c r="AS8" s="22"/>
      <c r="AT8" s="22"/>
      <c r="AU8" s="22"/>
      <c r="AV8" s="22"/>
      <c r="AW8" s="22"/>
      <c r="AX8" s="22"/>
      <c r="AY8" s="22"/>
      <c r="AZ8" s="22"/>
      <c r="BA8" s="22"/>
      <c r="BB8" s="22"/>
      <c r="BC8" s="22"/>
      <c r="BD8" s="22"/>
    </row>
    <row r="9" spans="1:56" ht="15.75" thickBot="1">
      <c r="B9" s="114" t="s">
        <v>84</v>
      </c>
      <c r="C9" s="45">
        <f>IF(E18&lt;0,1,IF(F18&lt;0,2,IF(G18&lt;0,3,IF(H18&lt;0,4,IF(I18&lt;0,5,IF(J18&lt;0,6,IF(K18&lt;0,7,8)))))))</f>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52</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46</v>
      </c>
      <c r="D12" s="4" t="s">
        <v>47</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14" t="s">
        <v>11</v>
      </c>
      <c r="B13" s="61" t="s">
        <v>321</v>
      </c>
      <c r="C13" s="60"/>
      <c r="D13" s="61" t="s">
        <v>40</v>
      </c>
      <c r="E13" s="62">
        <f>'[1]n-0 connection'!$E$13</f>
        <v>-3.3022200000000002</v>
      </c>
      <c r="F13" s="62">
        <f>'Baseline scenario'!F7</f>
        <v>-1.1994694812000002</v>
      </c>
      <c r="G13" s="62">
        <f>'Baseline scenario'!G7</f>
        <v>-5.1577187691600008E-3</v>
      </c>
      <c r="H13" s="62">
        <f>'Baseline scenario'!H7</f>
        <v>-8.7561272127600013E-3</v>
      </c>
      <c r="I13" s="62">
        <f>'Baseline scenario'!I7</f>
        <v>-1.3074217345080002E-2</v>
      </c>
      <c r="J13" s="62">
        <f>'Baseline scenario'!J7</f>
        <v>-1.6312784944320004E-2</v>
      </c>
      <c r="K13" s="62">
        <f>'Baseline scenario'!K7</f>
        <v>-1.955135254356E-2</v>
      </c>
      <c r="L13" s="62">
        <f>'Baseline scenario'!L7</f>
        <v>-2.2789920142800003E-2</v>
      </c>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c r="A14" s="215"/>
      <c r="B14" s="61" t="s">
        <v>160</v>
      </c>
      <c r="C14" s="61" t="s">
        <v>409</v>
      </c>
      <c r="D14" s="61" t="s">
        <v>40</v>
      </c>
      <c r="E14" s="62">
        <f>-'Workings baseline'!I16/1000000</f>
        <v>0</v>
      </c>
      <c r="F14" s="62">
        <f>-E14*'Workings baseline'!C23%</f>
        <v>0</v>
      </c>
      <c r="G14" s="62">
        <f>-F14*'Workings baseline'!D23%</f>
        <v>0</v>
      </c>
      <c r="H14" s="62">
        <f>-G14*'Workings baseline'!E23%</f>
        <v>0</v>
      </c>
      <c r="I14" s="62">
        <f>-H14*'Workings baseline'!F23%</f>
        <v>0</v>
      </c>
      <c r="J14" s="62">
        <f>-I14*'Workings baseline'!G23%</f>
        <v>0</v>
      </c>
      <c r="K14" s="62">
        <f>-J14*'Workings baseline'!H23%</f>
        <v>0</v>
      </c>
      <c r="L14" s="62">
        <f>-K14*'Workings baseline'!I23%</f>
        <v>0</v>
      </c>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c r="A15" s="215"/>
      <c r="B15" s="61" t="s">
        <v>199</v>
      </c>
      <c r="C15" s="60"/>
      <c r="D15" s="61" t="s">
        <v>40</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c r="A16" s="215"/>
      <c r="B16" s="61" t="s">
        <v>199</v>
      </c>
      <c r="C16" s="60"/>
      <c r="D16" s="61" t="s">
        <v>40</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c r="A17" s="215"/>
      <c r="B17" s="61" t="s">
        <v>199</v>
      </c>
      <c r="C17" s="60"/>
      <c r="D17" s="61" t="s">
        <v>40</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c r="A18" s="216"/>
      <c r="B18" s="125" t="s">
        <v>198</v>
      </c>
      <c r="C18" s="130"/>
      <c r="D18" s="126" t="s">
        <v>40</v>
      </c>
      <c r="E18" s="59">
        <f>SUM(E13:E17)</f>
        <v>-3.3022200000000002</v>
      </c>
      <c r="F18" s="59">
        <f t="shared" ref="F18:AW18" si="0">SUM(F13:F17)</f>
        <v>-1.1994694812000002</v>
      </c>
      <c r="G18" s="59">
        <f t="shared" si="0"/>
        <v>-5.1577187691600008E-3</v>
      </c>
      <c r="H18" s="59">
        <f t="shared" si="0"/>
        <v>-8.7561272127600013E-3</v>
      </c>
      <c r="I18" s="59">
        <f t="shared" si="0"/>
        <v>-1.3074217345080002E-2</v>
      </c>
      <c r="J18" s="59">
        <f t="shared" si="0"/>
        <v>-1.6312784944320004E-2</v>
      </c>
      <c r="K18" s="59">
        <f t="shared" si="0"/>
        <v>-1.955135254356E-2</v>
      </c>
      <c r="L18" s="59">
        <f t="shared" si="0"/>
        <v>-2.2789920142800003E-2</v>
      </c>
      <c r="M18" s="59">
        <f>SUM(M13:M17)</f>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c r="A19" s="222" t="s">
        <v>302</v>
      </c>
      <c r="B19" s="61" t="s">
        <v>321</v>
      </c>
      <c r="C19" s="61" t="s">
        <v>344</v>
      </c>
      <c r="D19" s="9" t="s">
        <v>40</v>
      </c>
      <c r="E19" s="33">
        <f>'[1]n-0 connection'!$E$19</f>
        <v>3.3022200000000002</v>
      </c>
      <c r="F19" s="33">
        <f>-'Baseline scenario'!F7</f>
        <v>1.1994694812000002</v>
      </c>
      <c r="G19" s="33">
        <f>-'Baseline scenario'!G7</f>
        <v>5.1577187691600008E-3</v>
      </c>
      <c r="H19" s="33">
        <f>-'Baseline scenario'!H7</f>
        <v>8.7561272127600013E-3</v>
      </c>
      <c r="I19" s="33">
        <f>-'Baseline scenario'!I7</f>
        <v>1.3074217345080002E-2</v>
      </c>
      <c r="J19" s="33">
        <f>-'Baseline scenario'!J7</f>
        <v>1.6312784944320004E-2</v>
      </c>
      <c r="K19" s="33">
        <f>-'Baseline scenario'!K7</f>
        <v>1.955135254356E-2</v>
      </c>
      <c r="L19" s="33">
        <f>-'Baseline scenario'!L7</f>
        <v>2.2789920142800003E-2</v>
      </c>
      <c r="M19" s="33">
        <f>-'Baseline scenario'!M7</f>
        <v>2.6148434690160004E-2</v>
      </c>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c r="A20" s="222"/>
      <c r="B20" s="61" t="s">
        <v>160</v>
      </c>
      <c r="C20" s="61" t="s">
        <v>385</v>
      </c>
      <c r="D20" s="9" t="s">
        <v>40</v>
      </c>
      <c r="E20" s="33">
        <f>'[1]n-0 connection'!$E$20</f>
        <v>2.25</v>
      </c>
      <c r="F20" s="33">
        <f>-'Baseline scenario'!F8</f>
        <v>6.097646981132077</v>
      </c>
      <c r="G20" s="33">
        <f>-'Baseline scenario'!G8</f>
        <v>2.6219882018867931E-2</v>
      </c>
      <c r="H20" s="33">
        <f>-'Baseline scenario'!H8</f>
        <v>4.4512822962264165E-2</v>
      </c>
      <c r="I20" s="33">
        <f>-'Baseline scenario'!I8</f>
        <v>6.6464352094339638E-2</v>
      </c>
      <c r="J20" s="33">
        <f>-'Baseline scenario'!J8</f>
        <v>8.2927998943396253E-2</v>
      </c>
      <c r="K20" s="33">
        <f>-'Baseline scenario'!K8</f>
        <v>9.939164579245284E-2</v>
      </c>
      <c r="L20" s="33">
        <f>-'Baseline scenario'!L8</f>
        <v>0.11585529264150946</v>
      </c>
      <c r="M20" s="33">
        <f>-'Baseline scenario'!M8</f>
        <v>0.13292870418867928</v>
      </c>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c r="A21" s="222"/>
      <c r="B21" s="61" t="s">
        <v>321</v>
      </c>
      <c r="C21" s="61" t="s">
        <v>385</v>
      </c>
      <c r="D21" s="9" t="s">
        <v>40</v>
      </c>
      <c r="E21" s="33"/>
      <c r="F21" s="33">
        <f>-'Baseline scenario'!F9</f>
        <v>0.29802811553056596</v>
      </c>
      <c r="G21" s="33">
        <f>-'Baseline scenario'!G9</f>
        <v>0.12815208967814337</v>
      </c>
      <c r="H21" s="33">
        <f>-'Baseline scenario'!H9</f>
        <v>0.21756052433731315</v>
      </c>
      <c r="I21" s="33">
        <f>-'Baseline scenario'!I9</f>
        <v>0.32485064592831692</v>
      </c>
      <c r="J21" s="33">
        <f>-'Baseline scenario'!J9</f>
        <v>0.40531823712156972</v>
      </c>
      <c r="K21" s="33">
        <f>-'Baseline scenario'!K9</f>
        <v>0.48578582831482248</v>
      </c>
      <c r="L21" s="33">
        <f>-'Baseline scenario'!L9</f>
        <v>0.56625341950807528</v>
      </c>
      <c r="M21" s="33">
        <f>-'Baseline scenario'!M9</f>
        <v>0.64970129185663383</v>
      </c>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c r="A22" s="222"/>
      <c r="B22" s="61" t="s">
        <v>199</v>
      </c>
      <c r="C22" s="8"/>
      <c r="D22" s="9" t="s">
        <v>40</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c r="A23" s="222"/>
      <c r="B23" s="61" t="s">
        <v>199</v>
      </c>
      <c r="C23" s="8"/>
      <c r="D23" s="9" t="s">
        <v>40</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c r="A24" s="222"/>
      <c r="B24" s="61" t="s">
        <v>199</v>
      </c>
      <c r="C24" s="8"/>
      <c r="D24" s="9" t="s">
        <v>40</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c r="A25" s="223"/>
      <c r="B25" s="61" t="s">
        <v>322</v>
      </c>
      <c r="C25" s="8"/>
      <c r="D25" s="9" t="s">
        <v>40</v>
      </c>
      <c r="E25" s="68">
        <f>SUM(E19:E24)</f>
        <v>5.5522200000000002</v>
      </c>
      <c r="F25" s="68">
        <f t="shared" ref="F25:BD25" si="1">SUM(F19:F24)</f>
        <v>7.5951445778626434</v>
      </c>
      <c r="G25" s="68">
        <f t="shared" si="1"/>
        <v>0.1595296904661713</v>
      </c>
      <c r="H25" s="68">
        <f t="shared" si="1"/>
        <v>0.2708294745123373</v>
      </c>
      <c r="I25" s="68">
        <f t="shared" si="1"/>
        <v>0.40438921536773653</v>
      </c>
      <c r="J25" s="68">
        <f t="shared" si="1"/>
        <v>0.50455902100928596</v>
      </c>
      <c r="K25" s="68">
        <f t="shared" si="1"/>
        <v>0.60472882665083527</v>
      </c>
      <c r="L25" s="68">
        <f t="shared" si="1"/>
        <v>0.7048986322923847</v>
      </c>
      <c r="M25" s="68">
        <f>SUM(M19:M24)</f>
        <v>0.80877843073547306</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c r="A26" s="115"/>
      <c r="B26" s="57" t="s">
        <v>97</v>
      </c>
      <c r="C26" s="58" t="s">
        <v>95</v>
      </c>
      <c r="D26" s="57" t="s">
        <v>40</v>
      </c>
      <c r="E26" s="59">
        <f>E18+E25</f>
        <v>2.25</v>
      </c>
      <c r="F26" s="59">
        <f t="shared" ref="F26:BD26" si="2">F18+F25</f>
        <v>6.395675096662643</v>
      </c>
      <c r="G26" s="59">
        <f t="shared" si="2"/>
        <v>0.15437197169701131</v>
      </c>
      <c r="H26" s="59">
        <f t="shared" si="2"/>
        <v>0.26207334729957732</v>
      </c>
      <c r="I26" s="59">
        <f t="shared" si="2"/>
        <v>0.39131499802265651</v>
      </c>
      <c r="J26" s="59">
        <f t="shared" si="2"/>
        <v>0.48824623606496598</v>
      </c>
      <c r="K26" s="59">
        <f t="shared" si="2"/>
        <v>0.58517747410727528</v>
      </c>
      <c r="L26" s="59">
        <f t="shared" si="2"/>
        <v>0.68210871214958468</v>
      </c>
      <c r="M26" s="59">
        <f t="shared" si="2"/>
        <v>0.80877843073547306</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c r="A27" s="116"/>
      <c r="B27" s="9" t="s">
        <v>13</v>
      </c>
      <c r="C27" s="8" t="s">
        <v>41</v>
      </c>
      <c r="D27" s="9" t="s">
        <v>42</v>
      </c>
      <c r="E27" s="10">
        <v>0.85</v>
      </c>
      <c r="F27" s="10">
        <v>0.85</v>
      </c>
      <c r="G27" s="10">
        <v>0.85</v>
      </c>
      <c r="H27" s="10">
        <v>0.85</v>
      </c>
      <c r="I27" s="10">
        <v>0.85</v>
      </c>
      <c r="J27" s="10">
        <v>0.85</v>
      </c>
      <c r="K27" s="10">
        <v>0.85</v>
      </c>
      <c r="L27" s="10">
        <v>0.85</v>
      </c>
      <c r="M27" s="10">
        <v>0.85</v>
      </c>
      <c r="N27" s="10">
        <v>0.85</v>
      </c>
      <c r="O27" s="10">
        <v>0.85</v>
      </c>
      <c r="P27" s="10">
        <v>0.85</v>
      </c>
      <c r="Q27" s="10">
        <v>0.85</v>
      </c>
      <c r="R27" s="10">
        <v>0.85</v>
      </c>
      <c r="S27" s="10">
        <v>0.85</v>
      </c>
      <c r="T27" s="10">
        <v>0.85</v>
      </c>
      <c r="U27" s="10">
        <v>0.85</v>
      </c>
      <c r="V27" s="10">
        <v>0.85</v>
      </c>
      <c r="W27" s="10">
        <v>0.85</v>
      </c>
      <c r="X27" s="10">
        <v>0.85</v>
      </c>
      <c r="Y27" s="10">
        <v>0.85</v>
      </c>
      <c r="Z27" s="10">
        <v>0.85</v>
      </c>
      <c r="AA27" s="10">
        <v>0.85</v>
      </c>
      <c r="AB27" s="10">
        <v>0.85</v>
      </c>
      <c r="AC27" s="10">
        <v>0.85</v>
      </c>
      <c r="AD27" s="10">
        <v>0.85</v>
      </c>
      <c r="AE27" s="10">
        <v>0.85</v>
      </c>
      <c r="AF27" s="10">
        <v>0.85</v>
      </c>
      <c r="AG27" s="10">
        <v>0.85</v>
      </c>
      <c r="AH27" s="10">
        <v>0.85</v>
      </c>
      <c r="AI27" s="10">
        <v>0.85</v>
      </c>
      <c r="AJ27" s="10">
        <v>0.85</v>
      </c>
      <c r="AK27" s="10">
        <v>0.85</v>
      </c>
      <c r="AL27" s="10">
        <v>0.85</v>
      </c>
      <c r="AM27" s="10">
        <v>0.85</v>
      </c>
      <c r="AN27" s="10">
        <v>0.85</v>
      </c>
      <c r="AO27" s="10">
        <v>0.85</v>
      </c>
      <c r="AP27" s="10">
        <v>0.85</v>
      </c>
      <c r="AQ27" s="10">
        <v>0.85</v>
      </c>
      <c r="AR27" s="10">
        <v>0.85</v>
      </c>
      <c r="AS27" s="10">
        <v>0.85</v>
      </c>
      <c r="AT27" s="10">
        <v>0.85</v>
      </c>
      <c r="AU27" s="10">
        <v>0.85</v>
      </c>
      <c r="AV27" s="10">
        <v>0.85</v>
      </c>
      <c r="AW27" s="10">
        <v>0.85</v>
      </c>
      <c r="AX27" s="11"/>
      <c r="AY27" s="11"/>
      <c r="AZ27" s="11"/>
      <c r="BA27" s="11"/>
      <c r="BB27" s="11"/>
      <c r="BC27" s="11"/>
      <c r="BD27" s="11"/>
    </row>
    <row r="28" spans="1:56">
      <c r="A28" s="116"/>
      <c r="B28" s="9" t="s">
        <v>12</v>
      </c>
      <c r="C28" s="9" t="s">
        <v>43</v>
      </c>
      <c r="D28" s="9" t="s">
        <v>40</v>
      </c>
      <c r="E28" s="34">
        <f>E26*E27</f>
        <v>1.9124999999999999</v>
      </c>
      <c r="F28" s="34">
        <f t="shared" ref="F28:AW28" si="3">F26*F27</f>
        <v>5.4363238321632465</v>
      </c>
      <c r="G28" s="34">
        <f t="shared" si="3"/>
        <v>0.1312161759424596</v>
      </c>
      <c r="H28" s="34">
        <f t="shared" si="3"/>
        <v>0.22276234520464072</v>
      </c>
      <c r="I28" s="34">
        <f t="shared" si="3"/>
        <v>0.332617748319258</v>
      </c>
      <c r="J28" s="34">
        <f t="shared" si="3"/>
        <v>0.41500930065522107</v>
      </c>
      <c r="K28" s="34">
        <f t="shared" si="3"/>
        <v>0.49740085299118397</v>
      </c>
      <c r="L28" s="34">
        <f t="shared" si="3"/>
        <v>0.57979240532714693</v>
      </c>
      <c r="M28" s="34">
        <f t="shared" si="3"/>
        <v>0.68746166612515214</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c r="A29" s="116"/>
      <c r="B29" s="9" t="s">
        <v>94</v>
      </c>
      <c r="C29" s="11" t="s">
        <v>44</v>
      </c>
      <c r="D29" s="9" t="s">
        <v>40</v>
      </c>
      <c r="E29" s="34">
        <f>E26-E28</f>
        <v>0.33750000000000013</v>
      </c>
      <c r="F29" s="34">
        <f t="shared" ref="F29:AW29" si="4">F26-F28</f>
        <v>0.95935126449939645</v>
      </c>
      <c r="G29" s="34">
        <f t="shared" si="4"/>
        <v>2.3155795754551706E-2</v>
      </c>
      <c r="H29" s="34">
        <f t="shared" si="4"/>
        <v>3.9311002094936598E-2</v>
      </c>
      <c r="I29" s="34">
        <f t="shared" si="4"/>
        <v>5.8697249703398513E-2</v>
      </c>
      <c r="J29" s="34">
        <f t="shared" si="4"/>
        <v>7.3236935409744908E-2</v>
      </c>
      <c r="K29" s="34">
        <f t="shared" si="4"/>
        <v>8.7776621116091302E-2</v>
      </c>
      <c r="L29" s="34">
        <f t="shared" si="4"/>
        <v>0.10231630682243775</v>
      </c>
      <c r="M29" s="34">
        <f t="shared" si="4"/>
        <v>0.12131676461032093</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c r="A30" s="116"/>
      <c r="B30" s="9" t="s">
        <v>1</v>
      </c>
      <c r="C30" s="11" t="s">
        <v>53</v>
      </c>
      <c r="D30" s="9" t="s">
        <v>40</v>
      </c>
      <c r="F30" s="34">
        <f>$E$28/'Fixed data'!$C$7</f>
        <v>4.2499999999999996E-2</v>
      </c>
      <c r="G30" s="34">
        <f>$E$28/'Fixed data'!$C$7</f>
        <v>4.2499999999999996E-2</v>
      </c>
      <c r="H30" s="34">
        <f>$E$28/'Fixed data'!$C$7</f>
        <v>4.2499999999999996E-2</v>
      </c>
      <c r="I30" s="34">
        <f>$E$28/'Fixed data'!$C$7</f>
        <v>4.2499999999999996E-2</v>
      </c>
      <c r="J30" s="34">
        <f>$E$28/'Fixed data'!$C$7</f>
        <v>4.2499999999999996E-2</v>
      </c>
      <c r="K30" s="34">
        <f>$E$28/'Fixed data'!$C$7</f>
        <v>4.2499999999999996E-2</v>
      </c>
      <c r="L30" s="34">
        <f>$E$28/'Fixed data'!$C$7</f>
        <v>4.2499999999999996E-2</v>
      </c>
      <c r="M30" s="34">
        <f>$E$28/'Fixed data'!$C$7</f>
        <v>4.2499999999999996E-2</v>
      </c>
      <c r="N30" s="34">
        <f>$E$28/'Fixed data'!$C$7</f>
        <v>4.2499999999999996E-2</v>
      </c>
      <c r="O30" s="34">
        <f>$E$28/'Fixed data'!$C$7</f>
        <v>4.2499999999999996E-2</v>
      </c>
      <c r="P30" s="34">
        <f>$E$28/'Fixed data'!$C$7</f>
        <v>4.2499999999999996E-2</v>
      </c>
      <c r="Q30" s="34">
        <f>$E$28/'Fixed data'!$C$7</f>
        <v>4.2499999999999996E-2</v>
      </c>
      <c r="R30" s="34">
        <f>$E$28/'Fixed data'!$C$7</f>
        <v>4.2499999999999996E-2</v>
      </c>
      <c r="S30" s="34">
        <f>$E$28/'Fixed data'!$C$7</f>
        <v>4.2499999999999996E-2</v>
      </c>
      <c r="T30" s="34">
        <f>$E$28/'Fixed data'!$C$7</f>
        <v>4.2499999999999996E-2</v>
      </c>
      <c r="U30" s="34">
        <f>$E$28/'Fixed data'!$C$7</f>
        <v>4.2499999999999996E-2</v>
      </c>
      <c r="V30" s="34">
        <f>$E$28/'Fixed data'!$C$7</f>
        <v>4.2499999999999996E-2</v>
      </c>
      <c r="W30" s="34">
        <f>$E$28/'Fixed data'!$C$7</f>
        <v>4.2499999999999996E-2</v>
      </c>
      <c r="X30" s="34">
        <f>$E$28/'Fixed data'!$C$7</f>
        <v>4.2499999999999996E-2</v>
      </c>
      <c r="Y30" s="34">
        <f>$E$28/'Fixed data'!$C$7</f>
        <v>4.2499999999999996E-2</v>
      </c>
      <c r="Z30" s="34">
        <f>$E$28/'Fixed data'!$C$7</f>
        <v>4.2499999999999996E-2</v>
      </c>
      <c r="AA30" s="34">
        <f>$E$28/'Fixed data'!$C$7</f>
        <v>4.2499999999999996E-2</v>
      </c>
      <c r="AB30" s="34">
        <f>$E$28/'Fixed data'!$C$7</f>
        <v>4.2499999999999996E-2</v>
      </c>
      <c r="AC30" s="34">
        <f>$E$28/'Fixed data'!$C$7</f>
        <v>4.2499999999999996E-2</v>
      </c>
      <c r="AD30" s="34">
        <f>$E$28/'Fixed data'!$C$7</f>
        <v>4.2499999999999996E-2</v>
      </c>
      <c r="AE30" s="34">
        <f>$E$28/'Fixed data'!$C$7</f>
        <v>4.2499999999999996E-2</v>
      </c>
      <c r="AF30" s="34">
        <f>$E$28/'Fixed data'!$C$7</f>
        <v>4.2499999999999996E-2</v>
      </c>
      <c r="AG30" s="34">
        <f>$E$28/'Fixed data'!$C$7</f>
        <v>4.2499999999999996E-2</v>
      </c>
      <c r="AH30" s="34">
        <f>$E$28/'Fixed data'!$C$7</f>
        <v>4.2499999999999996E-2</v>
      </c>
      <c r="AI30" s="34">
        <f>$E$28/'Fixed data'!$C$7</f>
        <v>4.2499999999999996E-2</v>
      </c>
      <c r="AJ30" s="34">
        <f>$E$28/'Fixed data'!$C$7</f>
        <v>4.2499999999999996E-2</v>
      </c>
      <c r="AK30" s="34">
        <f>$E$28/'Fixed data'!$C$7</f>
        <v>4.2499999999999996E-2</v>
      </c>
      <c r="AL30" s="34">
        <f>$E$28/'Fixed data'!$C$7</f>
        <v>4.2499999999999996E-2</v>
      </c>
      <c r="AM30" s="34">
        <f>$E$28/'Fixed data'!$C$7</f>
        <v>4.2499999999999996E-2</v>
      </c>
      <c r="AN30" s="34">
        <f>$E$28/'Fixed data'!$C$7</f>
        <v>4.2499999999999996E-2</v>
      </c>
      <c r="AO30" s="34">
        <f>$E$28/'Fixed data'!$C$7</f>
        <v>4.2499999999999996E-2</v>
      </c>
      <c r="AP30" s="34">
        <f>$E$28/'Fixed data'!$C$7</f>
        <v>4.2499999999999996E-2</v>
      </c>
      <c r="AQ30" s="34">
        <f>$E$28/'Fixed data'!$C$7</f>
        <v>4.2499999999999996E-2</v>
      </c>
      <c r="AR30" s="34">
        <f>$E$28/'Fixed data'!$C$7</f>
        <v>4.2499999999999996E-2</v>
      </c>
      <c r="AS30" s="34">
        <f>$E$28/'Fixed data'!$C$7</f>
        <v>4.2499999999999996E-2</v>
      </c>
      <c r="AT30" s="34">
        <f>$E$28/'Fixed data'!$C$7</f>
        <v>4.2499999999999996E-2</v>
      </c>
      <c r="AU30" s="34">
        <f>$E$28/'Fixed data'!$C$7</f>
        <v>4.2499999999999996E-2</v>
      </c>
      <c r="AV30" s="34">
        <f>$E$28/'Fixed data'!$C$7</f>
        <v>4.2499999999999996E-2</v>
      </c>
      <c r="AW30" s="34">
        <f>$E$28/'Fixed data'!$C$7</f>
        <v>4.2499999999999996E-2</v>
      </c>
      <c r="AX30" s="34">
        <f>$E$28/'Fixed data'!$C$7</f>
        <v>4.2499999999999996E-2</v>
      </c>
      <c r="AY30" s="34"/>
      <c r="AZ30" s="34"/>
      <c r="BA30" s="34"/>
      <c r="BB30" s="34"/>
      <c r="BC30" s="34"/>
      <c r="BD30" s="34"/>
    </row>
    <row r="31" spans="1:56" ht="16.5" hidden="1" customHeight="1" outlineLevel="1">
      <c r="A31" s="116"/>
      <c r="B31" s="9" t="s">
        <v>2</v>
      </c>
      <c r="C31" s="11" t="s">
        <v>54</v>
      </c>
      <c r="D31" s="9" t="s">
        <v>40</v>
      </c>
      <c r="F31" s="34"/>
      <c r="G31" s="34">
        <f>$F$28/'Fixed data'!$C$7</f>
        <v>0.12080719627029436</v>
      </c>
      <c r="H31" s="34">
        <f>$F$28/'Fixed data'!$C$7</f>
        <v>0.12080719627029436</v>
      </c>
      <c r="I31" s="34">
        <f>$F$28/'Fixed data'!$C$7</f>
        <v>0.12080719627029436</v>
      </c>
      <c r="J31" s="34">
        <f>$F$28/'Fixed data'!$C$7</f>
        <v>0.12080719627029436</v>
      </c>
      <c r="K31" s="34">
        <f>$F$28/'Fixed data'!$C$7</f>
        <v>0.12080719627029436</v>
      </c>
      <c r="L31" s="34">
        <f>$F$28/'Fixed data'!$C$7</f>
        <v>0.12080719627029436</v>
      </c>
      <c r="M31" s="34">
        <f>$F$28/'Fixed data'!$C$7</f>
        <v>0.12080719627029436</v>
      </c>
      <c r="N31" s="34">
        <f>$F$28/'Fixed data'!$C$7</f>
        <v>0.12080719627029436</v>
      </c>
      <c r="O31" s="34">
        <f>$F$28/'Fixed data'!$C$7</f>
        <v>0.12080719627029436</v>
      </c>
      <c r="P31" s="34">
        <f>$F$28/'Fixed data'!$C$7</f>
        <v>0.12080719627029436</v>
      </c>
      <c r="Q31" s="34">
        <f>$F$28/'Fixed data'!$C$7</f>
        <v>0.12080719627029436</v>
      </c>
      <c r="R31" s="34">
        <f>$F$28/'Fixed data'!$C$7</f>
        <v>0.12080719627029436</v>
      </c>
      <c r="S31" s="34">
        <f>$F$28/'Fixed data'!$C$7</f>
        <v>0.12080719627029436</v>
      </c>
      <c r="T31" s="34">
        <f>$F$28/'Fixed data'!$C$7</f>
        <v>0.12080719627029436</v>
      </c>
      <c r="U31" s="34">
        <f>$F$28/'Fixed data'!$C$7</f>
        <v>0.12080719627029436</v>
      </c>
      <c r="V31" s="34">
        <f>$F$28/'Fixed data'!$C$7</f>
        <v>0.12080719627029436</v>
      </c>
      <c r="W31" s="34">
        <f>$F$28/'Fixed data'!$C$7</f>
        <v>0.12080719627029436</v>
      </c>
      <c r="X31" s="34">
        <f>$F$28/'Fixed data'!$C$7</f>
        <v>0.12080719627029436</v>
      </c>
      <c r="Y31" s="34">
        <f>$F$28/'Fixed data'!$C$7</f>
        <v>0.12080719627029436</v>
      </c>
      <c r="Z31" s="34">
        <f>$F$28/'Fixed data'!$C$7</f>
        <v>0.12080719627029436</v>
      </c>
      <c r="AA31" s="34">
        <f>$F$28/'Fixed data'!$C$7</f>
        <v>0.12080719627029436</v>
      </c>
      <c r="AB31" s="34">
        <f>$F$28/'Fixed data'!$C$7</f>
        <v>0.12080719627029436</v>
      </c>
      <c r="AC31" s="34">
        <f>$F$28/'Fixed data'!$C$7</f>
        <v>0.12080719627029436</v>
      </c>
      <c r="AD31" s="34">
        <f>$F$28/'Fixed data'!$C$7</f>
        <v>0.12080719627029436</v>
      </c>
      <c r="AE31" s="34">
        <f>$F$28/'Fixed data'!$C$7</f>
        <v>0.12080719627029436</v>
      </c>
      <c r="AF31" s="34">
        <f>$F$28/'Fixed data'!$C$7</f>
        <v>0.12080719627029436</v>
      </c>
      <c r="AG31" s="34">
        <f>$F$28/'Fixed data'!$C$7</f>
        <v>0.12080719627029436</v>
      </c>
      <c r="AH31" s="34">
        <f>$F$28/'Fixed data'!$C$7</f>
        <v>0.12080719627029436</v>
      </c>
      <c r="AI31" s="34">
        <f>$F$28/'Fixed data'!$C$7</f>
        <v>0.12080719627029436</v>
      </c>
      <c r="AJ31" s="34">
        <f>$F$28/'Fixed data'!$C$7</f>
        <v>0.12080719627029436</v>
      </c>
      <c r="AK31" s="34">
        <f>$F$28/'Fixed data'!$C$7</f>
        <v>0.12080719627029436</v>
      </c>
      <c r="AL31" s="34">
        <f>$F$28/'Fixed data'!$C$7</f>
        <v>0.12080719627029436</v>
      </c>
      <c r="AM31" s="34">
        <f>$F$28/'Fixed data'!$C$7</f>
        <v>0.12080719627029436</v>
      </c>
      <c r="AN31" s="34">
        <f>$F$28/'Fixed data'!$C$7</f>
        <v>0.12080719627029436</v>
      </c>
      <c r="AO31" s="34">
        <f>$F$28/'Fixed data'!$C$7</f>
        <v>0.12080719627029436</v>
      </c>
      <c r="AP31" s="34">
        <f>$F$28/'Fixed data'!$C$7</f>
        <v>0.12080719627029436</v>
      </c>
      <c r="AQ31" s="34">
        <f>$F$28/'Fixed data'!$C$7</f>
        <v>0.12080719627029436</v>
      </c>
      <c r="AR31" s="34">
        <f>$F$28/'Fixed data'!$C$7</f>
        <v>0.12080719627029436</v>
      </c>
      <c r="AS31" s="34">
        <f>$F$28/'Fixed data'!$C$7</f>
        <v>0.12080719627029436</v>
      </c>
      <c r="AT31" s="34">
        <f>$F$28/'Fixed data'!$C$7</f>
        <v>0.12080719627029436</v>
      </c>
      <c r="AU31" s="34">
        <f>$F$28/'Fixed data'!$C$7</f>
        <v>0.12080719627029436</v>
      </c>
      <c r="AV31" s="34">
        <f>$F$28/'Fixed data'!$C$7</f>
        <v>0.12080719627029436</v>
      </c>
      <c r="AW31" s="34">
        <f>$F$28/'Fixed data'!$C$7</f>
        <v>0.12080719627029436</v>
      </c>
      <c r="AX31" s="34">
        <f>$F$28/'Fixed data'!$C$7</f>
        <v>0.12080719627029436</v>
      </c>
      <c r="AY31" s="34">
        <f>$F$28/'Fixed data'!$C$7</f>
        <v>0.12080719627029436</v>
      </c>
      <c r="AZ31" s="34"/>
      <c r="BA31" s="34"/>
      <c r="BB31" s="34"/>
      <c r="BC31" s="34"/>
      <c r="BD31" s="34"/>
    </row>
    <row r="32" spans="1:56" ht="16.5" hidden="1" customHeight="1" outlineLevel="1">
      <c r="A32" s="116"/>
      <c r="B32" s="9" t="s">
        <v>3</v>
      </c>
      <c r="C32" s="11" t="s">
        <v>55</v>
      </c>
      <c r="D32" s="9" t="s">
        <v>40</v>
      </c>
      <c r="F32" s="34"/>
      <c r="G32" s="34"/>
      <c r="H32" s="34">
        <f>$G$28/'Fixed data'!$C$7</f>
        <v>2.9159150209435466E-3</v>
      </c>
      <c r="I32" s="34">
        <f>$G$28/'Fixed data'!$C$7</f>
        <v>2.9159150209435466E-3</v>
      </c>
      <c r="J32" s="34">
        <f>$G$28/'Fixed data'!$C$7</f>
        <v>2.9159150209435466E-3</v>
      </c>
      <c r="K32" s="34">
        <f>$G$28/'Fixed data'!$C$7</f>
        <v>2.9159150209435466E-3</v>
      </c>
      <c r="L32" s="34">
        <f>$G$28/'Fixed data'!$C$7</f>
        <v>2.9159150209435466E-3</v>
      </c>
      <c r="M32" s="34">
        <f>$G$28/'Fixed data'!$C$7</f>
        <v>2.9159150209435466E-3</v>
      </c>
      <c r="N32" s="34">
        <f>$G$28/'Fixed data'!$C$7</f>
        <v>2.9159150209435466E-3</v>
      </c>
      <c r="O32" s="34">
        <f>$G$28/'Fixed data'!$C$7</f>
        <v>2.9159150209435466E-3</v>
      </c>
      <c r="P32" s="34">
        <f>$G$28/'Fixed data'!$C$7</f>
        <v>2.9159150209435466E-3</v>
      </c>
      <c r="Q32" s="34">
        <f>$G$28/'Fixed data'!$C$7</f>
        <v>2.9159150209435466E-3</v>
      </c>
      <c r="R32" s="34">
        <f>$G$28/'Fixed data'!$C$7</f>
        <v>2.9159150209435466E-3</v>
      </c>
      <c r="S32" s="34">
        <f>$G$28/'Fixed data'!$C$7</f>
        <v>2.9159150209435466E-3</v>
      </c>
      <c r="T32" s="34">
        <f>$G$28/'Fixed data'!$C$7</f>
        <v>2.9159150209435466E-3</v>
      </c>
      <c r="U32" s="34">
        <f>$G$28/'Fixed data'!$C$7</f>
        <v>2.9159150209435466E-3</v>
      </c>
      <c r="V32" s="34">
        <f>$G$28/'Fixed data'!$C$7</f>
        <v>2.9159150209435466E-3</v>
      </c>
      <c r="W32" s="34">
        <f>$G$28/'Fixed data'!$C$7</f>
        <v>2.9159150209435466E-3</v>
      </c>
      <c r="X32" s="34">
        <f>$G$28/'Fixed data'!$C$7</f>
        <v>2.9159150209435466E-3</v>
      </c>
      <c r="Y32" s="34">
        <f>$G$28/'Fixed data'!$C$7</f>
        <v>2.9159150209435466E-3</v>
      </c>
      <c r="Z32" s="34">
        <f>$G$28/'Fixed data'!$C$7</f>
        <v>2.9159150209435466E-3</v>
      </c>
      <c r="AA32" s="34">
        <f>$G$28/'Fixed data'!$C$7</f>
        <v>2.9159150209435466E-3</v>
      </c>
      <c r="AB32" s="34">
        <f>$G$28/'Fixed data'!$C$7</f>
        <v>2.9159150209435466E-3</v>
      </c>
      <c r="AC32" s="34">
        <f>$G$28/'Fixed data'!$C$7</f>
        <v>2.9159150209435466E-3</v>
      </c>
      <c r="AD32" s="34">
        <f>$G$28/'Fixed data'!$C$7</f>
        <v>2.9159150209435466E-3</v>
      </c>
      <c r="AE32" s="34">
        <f>$G$28/'Fixed data'!$C$7</f>
        <v>2.9159150209435466E-3</v>
      </c>
      <c r="AF32" s="34">
        <f>$G$28/'Fixed data'!$C$7</f>
        <v>2.9159150209435466E-3</v>
      </c>
      <c r="AG32" s="34">
        <f>$G$28/'Fixed data'!$C$7</f>
        <v>2.9159150209435466E-3</v>
      </c>
      <c r="AH32" s="34">
        <f>$G$28/'Fixed data'!$C$7</f>
        <v>2.9159150209435466E-3</v>
      </c>
      <c r="AI32" s="34">
        <f>$G$28/'Fixed data'!$C$7</f>
        <v>2.9159150209435466E-3</v>
      </c>
      <c r="AJ32" s="34">
        <f>$G$28/'Fixed data'!$C$7</f>
        <v>2.9159150209435466E-3</v>
      </c>
      <c r="AK32" s="34">
        <f>$G$28/'Fixed data'!$C$7</f>
        <v>2.9159150209435466E-3</v>
      </c>
      <c r="AL32" s="34">
        <f>$G$28/'Fixed data'!$C$7</f>
        <v>2.9159150209435466E-3</v>
      </c>
      <c r="AM32" s="34">
        <f>$G$28/'Fixed data'!$C$7</f>
        <v>2.9159150209435466E-3</v>
      </c>
      <c r="AN32" s="34">
        <f>$G$28/'Fixed data'!$C$7</f>
        <v>2.9159150209435466E-3</v>
      </c>
      <c r="AO32" s="34">
        <f>$G$28/'Fixed data'!$C$7</f>
        <v>2.9159150209435466E-3</v>
      </c>
      <c r="AP32" s="34">
        <f>$G$28/'Fixed data'!$C$7</f>
        <v>2.9159150209435466E-3</v>
      </c>
      <c r="AQ32" s="34">
        <f>$G$28/'Fixed data'!$C$7</f>
        <v>2.9159150209435466E-3</v>
      </c>
      <c r="AR32" s="34">
        <f>$G$28/'Fixed data'!$C$7</f>
        <v>2.9159150209435466E-3</v>
      </c>
      <c r="AS32" s="34">
        <f>$G$28/'Fixed data'!$C$7</f>
        <v>2.9159150209435466E-3</v>
      </c>
      <c r="AT32" s="34">
        <f>$G$28/'Fixed data'!$C$7</f>
        <v>2.9159150209435466E-3</v>
      </c>
      <c r="AU32" s="34">
        <f>$G$28/'Fixed data'!$C$7</f>
        <v>2.9159150209435466E-3</v>
      </c>
      <c r="AV32" s="34">
        <f>$G$28/'Fixed data'!$C$7</f>
        <v>2.9159150209435466E-3</v>
      </c>
      <c r="AW32" s="34">
        <f>$G$28/'Fixed data'!$C$7</f>
        <v>2.9159150209435466E-3</v>
      </c>
      <c r="AX32" s="34">
        <f>$G$28/'Fixed data'!$C$7</f>
        <v>2.9159150209435466E-3</v>
      </c>
      <c r="AY32" s="34">
        <f>$G$28/'Fixed data'!$C$7</f>
        <v>2.9159150209435466E-3</v>
      </c>
      <c r="AZ32" s="34">
        <f>$G$28/'Fixed data'!$C$7</f>
        <v>2.9159150209435466E-3</v>
      </c>
      <c r="BA32" s="34"/>
      <c r="BB32" s="34"/>
      <c r="BC32" s="34"/>
      <c r="BD32" s="34"/>
    </row>
    <row r="33" spans="1:57" ht="16.5" hidden="1" customHeight="1" outlineLevel="1">
      <c r="A33" s="116"/>
      <c r="B33" s="9" t="s">
        <v>4</v>
      </c>
      <c r="C33" s="11" t="s">
        <v>56</v>
      </c>
      <c r="D33" s="9" t="s">
        <v>40</v>
      </c>
      <c r="F33" s="34"/>
      <c r="G33" s="34"/>
      <c r="H33" s="34"/>
      <c r="I33" s="34">
        <f>$H$28/'Fixed data'!$C$7</f>
        <v>4.9502743378809048E-3</v>
      </c>
      <c r="J33" s="34">
        <f>$H$28/'Fixed data'!$C$7</f>
        <v>4.9502743378809048E-3</v>
      </c>
      <c r="K33" s="34">
        <f>$H$28/'Fixed data'!$C$7</f>
        <v>4.9502743378809048E-3</v>
      </c>
      <c r="L33" s="34">
        <f>$H$28/'Fixed data'!$C$7</f>
        <v>4.9502743378809048E-3</v>
      </c>
      <c r="M33" s="34">
        <f>$H$28/'Fixed data'!$C$7</f>
        <v>4.9502743378809048E-3</v>
      </c>
      <c r="N33" s="34">
        <f>$H$28/'Fixed data'!$C$7</f>
        <v>4.9502743378809048E-3</v>
      </c>
      <c r="O33" s="34">
        <f>$H$28/'Fixed data'!$C$7</f>
        <v>4.9502743378809048E-3</v>
      </c>
      <c r="P33" s="34">
        <f>$H$28/'Fixed data'!$C$7</f>
        <v>4.9502743378809048E-3</v>
      </c>
      <c r="Q33" s="34">
        <f>$H$28/'Fixed data'!$C$7</f>
        <v>4.9502743378809048E-3</v>
      </c>
      <c r="R33" s="34">
        <f>$H$28/'Fixed data'!$C$7</f>
        <v>4.9502743378809048E-3</v>
      </c>
      <c r="S33" s="34">
        <f>$H$28/'Fixed data'!$C$7</f>
        <v>4.9502743378809048E-3</v>
      </c>
      <c r="T33" s="34">
        <f>$H$28/'Fixed data'!$C$7</f>
        <v>4.9502743378809048E-3</v>
      </c>
      <c r="U33" s="34">
        <f>$H$28/'Fixed data'!$C$7</f>
        <v>4.9502743378809048E-3</v>
      </c>
      <c r="V33" s="34">
        <f>$H$28/'Fixed data'!$C$7</f>
        <v>4.9502743378809048E-3</v>
      </c>
      <c r="W33" s="34">
        <f>$H$28/'Fixed data'!$C$7</f>
        <v>4.9502743378809048E-3</v>
      </c>
      <c r="X33" s="34">
        <f>$H$28/'Fixed data'!$C$7</f>
        <v>4.9502743378809048E-3</v>
      </c>
      <c r="Y33" s="34">
        <f>$H$28/'Fixed data'!$C$7</f>
        <v>4.9502743378809048E-3</v>
      </c>
      <c r="Z33" s="34">
        <f>$H$28/'Fixed data'!$C$7</f>
        <v>4.9502743378809048E-3</v>
      </c>
      <c r="AA33" s="34">
        <f>$H$28/'Fixed data'!$C$7</f>
        <v>4.9502743378809048E-3</v>
      </c>
      <c r="AB33" s="34">
        <f>$H$28/'Fixed data'!$C$7</f>
        <v>4.9502743378809048E-3</v>
      </c>
      <c r="AC33" s="34">
        <f>$H$28/'Fixed data'!$C$7</f>
        <v>4.9502743378809048E-3</v>
      </c>
      <c r="AD33" s="34">
        <f>$H$28/'Fixed data'!$C$7</f>
        <v>4.9502743378809048E-3</v>
      </c>
      <c r="AE33" s="34">
        <f>$H$28/'Fixed data'!$C$7</f>
        <v>4.9502743378809048E-3</v>
      </c>
      <c r="AF33" s="34">
        <f>$H$28/'Fixed data'!$C$7</f>
        <v>4.9502743378809048E-3</v>
      </c>
      <c r="AG33" s="34">
        <f>$H$28/'Fixed data'!$C$7</f>
        <v>4.9502743378809048E-3</v>
      </c>
      <c r="AH33" s="34">
        <f>$H$28/'Fixed data'!$C$7</f>
        <v>4.9502743378809048E-3</v>
      </c>
      <c r="AI33" s="34">
        <f>$H$28/'Fixed data'!$C$7</f>
        <v>4.9502743378809048E-3</v>
      </c>
      <c r="AJ33" s="34">
        <f>$H$28/'Fixed data'!$C$7</f>
        <v>4.9502743378809048E-3</v>
      </c>
      <c r="AK33" s="34">
        <f>$H$28/'Fixed data'!$C$7</f>
        <v>4.9502743378809048E-3</v>
      </c>
      <c r="AL33" s="34">
        <f>$H$28/'Fixed data'!$C$7</f>
        <v>4.9502743378809048E-3</v>
      </c>
      <c r="AM33" s="34">
        <f>$H$28/'Fixed data'!$C$7</f>
        <v>4.9502743378809048E-3</v>
      </c>
      <c r="AN33" s="34">
        <f>$H$28/'Fixed data'!$C$7</f>
        <v>4.9502743378809048E-3</v>
      </c>
      <c r="AO33" s="34">
        <f>$H$28/'Fixed data'!$C$7</f>
        <v>4.9502743378809048E-3</v>
      </c>
      <c r="AP33" s="34">
        <f>$H$28/'Fixed data'!$C$7</f>
        <v>4.9502743378809048E-3</v>
      </c>
      <c r="AQ33" s="34">
        <f>$H$28/'Fixed data'!$C$7</f>
        <v>4.9502743378809048E-3</v>
      </c>
      <c r="AR33" s="34">
        <f>$H$28/'Fixed data'!$C$7</f>
        <v>4.9502743378809048E-3</v>
      </c>
      <c r="AS33" s="34">
        <f>$H$28/'Fixed data'!$C$7</f>
        <v>4.9502743378809048E-3</v>
      </c>
      <c r="AT33" s="34">
        <f>$H$28/'Fixed data'!$C$7</f>
        <v>4.9502743378809048E-3</v>
      </c>
      <c r="AU33" s="34">
        <f>$H$28/'Fixed data'!$C$7</f>
        <v>4.9502743378809048E-3</v>
      </c>
      <c r="AV33" s="34">
        <f>$H$28/'Fixed data'!$C$7</f>
        <v>4.9502743378809048E-3</v>
      </c>
      <c r="AW33" s="34">
        <f>$H$28/'Fixed data'!$C$7</f>
        <v>4.9502743378809048E-3</v>
      </c>
      <c r="AX33" s="34">
        <f>$H$28/'Fixed data'!$C$7</f>
        <v>4.9502743378809048E-3</v>
      </c>
      <c r="AY33" s="34">
        <f>$H$28/'Fixed data'!$C$7</f>
        <v>4.9502743378809048E-3</v>
      </c>
      <c r="AZ33" s="34">
        <f>$H$28/'Fixed data'!$C$7</f>
        <v>4.9502743378809048E-3</v>
      </c>
      <c r="BA33" s="34">
        <f>$H$28/'Fixed data'!$C$7</f>
        <v>4.9502743378809048E-3</v>
      </c>
      <c r="BB33" s="34"/>
      <c r="BC33" s="34"/>
      <c r="BD33" s="34"/>
    </row>
    <row r="34" spans="1:57" ht="16.5" hidden="1" customHeight="1" outlineLevel="1">
      <c r="A34" s="116"/>
      <c r="B34" s="9" t="s">
        <v>5</v>
      </c>
      <c r="C34" s="11" t="s">
        <v>57</v>
      </c>
      <c r="D34" s="9" t="s">
        <v>40</v>
      </c>
      <c r="F34" s="34"/>
      <c r="G34" s="34"/>
      <c r="H34" s="34"/>
      <c r="I34" s="34"/>
      <c r="J34" s="34">
        <f>$I$28/'Fixed data'!$C$7</f>
        <v>7.3915055182057331E-3</v>
      </c>
      <c r="K34" s="34">
        <f>$I$28/'Fixed data'!$C$7</f>
        <v>7.3915055182057331E-3</v>
      </c>
      <c r="L34" s="34">
        <f>$I$28/'Fixed data'!$C$7</f>
        <v>7.3915055182057331E-3</v>
      </c>
      <c r="M34" s="34">
        <f>$I$28/'Fixed data'!$C$7</f>
        <v>7.3915055182057331E-3</v>
      </c>
      <c r="N34" s="34">
        <f>$I$28/'Fixed data'!$C$7</f>
        <v>7.3915055182057331E-3</v>
      </c>
      <c r="O34" s="34">
        <f>$I$28/'Fixed data'!$C$7</f>
        <v>7.3915055182057331E-3</v>
      </c>
      <c r="P34" s="34">
        <f>$I$28/'Fixed data'!$C$7</f>
        <v>7.3915055182057331E-3</v>
      </c>
      <c r="Q34" s="34">
        <f>$I$28/'Fixed data'!$C$7</f>
        <v>7.3915055182057331E-3</v>
      </c>
      <c r="R34" s="34">
        <f>$I$28/'Fixed data'!$C$7</f>
        <v>7.3915055182057331E-3</v>
      </c>
      <c r="S34" s="34">
        <f>$I$28/'Fixed data'!$C$7</f>
        <v>7.3915055182057331E-3</v>
      </c>
      <c r="T34" s="34">
        <f>$I$28/'Fixed data'!$C$7</f>
        <v>7.3915055182057331E-3</v>
      </c>
      <c r="U34" s="34">
        <f>$I$28/'Fixed data'!$C$7</f>
        <v>7.3915055182057331E-3</v>
      </c>
      <c r="V34" s="34">
        <f>$I$28/'Fixed data'!$C$7</f>
        <v>7.3915055182057331E-3</v>
      </c>
      <c r="W34" s="34">
        <f>$I$28/'Fixed data'!$C$7</f>
        <v>7.3915055182057331E-3</v>
      </c>
      <c r="X34" s="34">
        <f>$I$28/'Fixed data'!$C$7</f>
        <v>7.3915055182057331E-3</v>
      </c>
      <c r="Y34" s="34">
        <f>$I$28/'Fixed data'!$C$7</f>
        <v>7.3915055182057331E-3</v>
      </c>
      <c r="Z34" s="34">
        <f>$I$28/'Fixed data'!$C$7</f>
        <v>7.3915055182057331E-3</v>
      </c>
      <c r="AA34" s="34">
        <f>$I$28/'Fixed data'!$C$7</f>
        <v>7.3915055182057331E-3</v>
      </c>
      <c r="AB34" s="34">
        <f>$I$28/'Fixed data'!$C$7</f>
        <v>7.3915055182057331E-3</v>
      </c>
      <c r="AC34" s="34">
        <f>$I$28/'Fixed data'!$C$7</f>
        <v>7.3915055182057331E-3</v>
      </c>
      <c r="AD34" s="34">
        <f>$I$28/'Fixed data'!$C$7</f>
        <v>7.3915055182057331E-3</v>
      </c>
      <c r="AE34" s="34">
        <f>$I$28/'Fixed data'!$C$7</f>
        <v>7.3915055182057331E-3</v>
      </c>
      <c r="AF34" s="34">
        <f>$I$28/'Fixed data'!$C$7</f>
        <v>7.3915055182057331E-3</v>
      </c>
      <c r="AG34" s="34">
        <f>$I$28/'Fixed data'!$C$7</f>
        <v>7.3915055182057331E-3</v>
      </c>
      <c r="AH34" s="34">
        <f>$I$28/'Fixed data'!$C$7</f>
        <v>7.3915055182057331E-3</v>
      </c>
      <c r="AI34" s="34">
        <f>$I$28/'Fixed data'!$C$7</f>
        <v>7.3915055182057331E-3</v>
      </c>
      <c r="AJ34" s="34">
        <f>$I$28/'Fixed data'!$C$7</f>
        <v>7.3915055182057331E-3</v>
      </c>
      <c r="AK34" s="34">
        <f>$I$28/'Fixed data'!$C$7</f>
        <v>7.3915055182057331E-3</v>
      </c>
      <c r="AL34" s="34">
        <f>$I$28/'Fixed data'!$C$7</f>
        <v>7.3915055182057331E-3</v>
      </c>
      <c r="AM34" s="34">
        <f>$I$28/'Fixed data'!$C$7</f>
        <v>7.3915055182057331E-3</v>
      </c>
      <c r="AN34" s="34">
        <f>$I$28/'Fixed data'!$C$7</f>
        <v>7.3915055182057331E-3</v>
      </c>
      <c r="AO34" s="34">
        <f>$I$28/'Fixed data'!$C$7</f>
        <v>7.3915055182057331E-3</v>
      </c>
      <c r="AP34" s="34">
        <f>$I$28/'Fixed data'!$C$7</f>
        <v>7.3915055182057331E-3</v>
      </c>
      <c r="AQ34" s="34">
        <f>$I$28/'Fixed data'!$C$7</f>
        <v>7.3915055182057331E-3</v>
      </c>
      <c r="AR34" s="34">
        <f>$I$28/'Fixed data'!$C$7</f>
        <v>7.3915055182057331E-3</v>
      </c>
      <c r="AS34" s="34">
        <f>$I$28/'Fixed data'!$C$7</f>
        <v>7.3915055182057331E-3</v>
      </c>
      <c r="AT34" s="34">
        <f>$I$28/'Fixed data'!$C$7</f>
        <v>7.3915055182057331E-3</v>
      </c>
      <c r="AU34" s="34">
        <f>$I$28/'Fixed data'!$C$7</f>
        <v>7.3915055182057331E-3</v>
      </c>
      <c r="AV34" s="34">
        <f>$I$28/'Fixed data'!$C$7</f>
        <v>7.3915055182057331E-3</v>
      </c>
      <c r="AW34" s="34">
        <f>$I$28/'Fixed data'!$C$7</f>
        <v>7.3915055182057331E-3</v>
      </c>
      <c r="AX34" s="34">
        <f>$I$28/'Fixed data'!$C$7</f>
        <v>7.3915055182057331E-3</v>
      </c>
      <c r="AY34" s="34">
        <f>$I$28/'Fixed data'!$C$7</f>
        <v>7.3915055182057331E-3</v>
      </c>
      <c r="AZ34" s="34">
        <f>$I$28/'Fixed data'!$C$7</f>
        <v>7.3915055182057331E-3</v>
      </c>
      <c r="BA34" s="34">
        <f>$I$28/'Fixed data'!$C$7</f>
        <v>7.3915055182057331E-3</v>
      </c>
      <c r="BB34" s="34">
        <f>$I$28/'Fixed data'!$C$7</f>
        <v>7.3915055182057331E-3</v>
      </c>
      <c r="BC34" s="34"/>
      <c r="BD34" s="34"/>
    </row>
    <row r="35" spans="1:57" ht="16.5" hidden="1" customHeight="1" outlineLevel="1">
      <c r="A35" s="116"/>
      <c r="B35" s="9" t="s">
        <v>6</v>
      </c>
      <c r="C35" s="11" t="s">
        <v>58</v>
      </c>
      <c r="D35" s="9" t="s">
        <v>40</v>
      </c>
      <c r="F35" s="34"/>
      <c r="G35" s="34"/>
      <c r="H35" s="34"/>
      <c r="I35" s="34"/>
      <c r="J35" s="34"/>
      <c r="K35" s="34">
        <f>$J$28/'Fixed data'!$C$7</f>
        <v>9.2224289034493565E-3</v>
      </c>
      <c r="L35" s="34">
        <f>$J$28/'Fixed data'!$C$7</f>
        <v>9.2224289034493565E-3</v>
      </c>
      <c r="M35" s="34">
        <f>$J$28/'Fixed data'!$C$7</f>
        <v>9.2224289034493565E-3</v>
      </c>
      <c r="N35" s="34">
        <f>$J$28/'Fixed data'!$C$7</f>
        <v>9.2224289034493565E-3</v>
      </c>
      <c r="O35" s="34">
        <f>$J$28/'Fixed data'!$C$7</f>
        <v>9.2224289034493565E-3</v>
      </c>
      <c r="P35" s="34">
        <f>$J$28/'Fixed data'!$C$7</f>
        <v>9.2224289034493565E-3</v>
      </c>
      <c r="Q35" s="34">
        <f>$J$28/'Fixed data'!$C$7</f>
        <v>9.2224289034493565E-3</v>
      </c>
      <c r="R35" s="34">
        <f>$J$28/'Fixed data'!$C$7</f>
        <v>9.2224289034493565E-3</v>
      </c>
      <c r="S35" s="34">
        <f>$J$28/'Fixed data'!$C$7</f>
        <v>9.2224289034493565E-3</v>
      </c>
      <c r="T35" s="34">
        <f>$J$28/'Fixed data'!$C$7</f>
        <v>9.2224289034493565E-3</v>
      </c>
      <c r="U35" s="34">
        <f>$J$28/'Fixed data'!$C$7</f>
        <v>9.2224289034493565E-3</v>
      </c>
      <c r="V35" s="34">
        <f>$J$28/'Fixed data'!$C$7</f>
        <v>9.2224289034493565E-3</v>
      </c>
      <c r="W35" s="34">
        <f>$J$28/'Fixed data'!$C$7</f>
        <v>9.2224289034493565E-3</v>
      </c>
      <c r="X35" s="34">
        <f>$J$28/'Fixed data'!$C$7</f>
        <v>9.2224289034493565E-3</v>
      </c>
      <c r="Y35" s="34">
        <f>$J$28/'Fixed data'!$C$7</f>
        <v>9.2224289034493565E-3</v>
      </c>
      <c r="Z35" s="34">
        <f>$J$28/'Fixed data'!$C$7</f>
        <v>9.2224289034493565E-3</v>
      </c>
      <c r="AA35" s="34">
        <f>$J$28/'Fixed data'!$C$7</f>
        <v>9.2224289034493565E-3</v>
      </c>
      <c r="AB35" s="34">
        <f>$J$28/'Fixed data'!$C$7</f>
        <v>9.2224289034493565E-3</v>
      </c>
      <c r="AC35" s="34">
        <f>$J$28/'Fixed data'!$C$7</f>
        <v>9.2224289034493565E-3</v>
      </c>
      <c r="AD35" s="34">
        <f>$J$28/'Fixed data'!$C$7</f>
        <v>9.2224289034493565E-3</v>
      </c>
      <c r="AE35" s="34">
        <f>$J$28/'Fixed data'!$C$7</f>
        <v>9.2224289034493565E-3</v>
      </c>
      <c r="AF35" s="34">
        <f>$J$28/'Fixed data'!$C$7</f>
        <v>9.2224289034493565E-3</v>
      </c>
      <c r="AG35" s="34">
        <f>$J$28/'Fixed data'!$C$7</f>
        <v>9.2224289034493565E-3</v>
      </c>
      <c r="AH35" s="34">
        <f>$J$28/'Fixed data'!$C$7</f>
        <v>9.2224289034493565E-3</v>
      </c>
      <c r="AI35" s="34">
        <f>$J$28/'Fixed data'!$C$7</f>
        <v>9.2224289034493565E-3</v>
      </c>
      <c r="AJ35" s="34">
        <f>$J$28/'Fixed data'!$C$7</f>
        <v>9.2224289034493565E-3</v>
      </c>
      <c r="AK35" s="34">
        <f>$J$28/'Fixed data'!$C$7</f>
        <v>9.2224289034493565E-3</v>
      </c>
      <c r="AL35" s="34">
        <f>$J$28/'Fixed data'!$C$7</f>
        <v>9.2224289034493565E-3</v>
      </c>
      <c r="AM35" s="34">
        <f>$J$28/'Fixed data'!$C$7</f>
        <v>9.2224289034493565E-3</v>
      </c>
      <c r="AN35" s="34">
        <f>$J$28/'Fixed data'!$C$7</f>
        <v>9.2224289034493565E-3</v>
      </c>
      <c r="AO35" s="34">
        <f>$J$28/'Fixed data'!$C$7</f>
        <v>9.2224289034493565E-3</v>
      </c>
      <c r="AP35" s="34">
        <f>$J$28/'Fixed data'!$C$7</f>
        <v>9.2224289034493565E-3</v>
      </c>
      <c r="AQ35" s="34">
        <f>$J$28/'Fixed data'!$C$7</f>
        <v>9.2224289034493565E-3</v>
      </c>
      <c r="AR35" s="34">
        <f>$J$28/'Fixed data'!$C$7</f>
        <v>9.2224289034493565E-3</v>
      </c>
      <c r="AS35" s="34">
        <f>$J$28/'Fixed data'!$C$7</f>
        <v>9.2224289034493565E-3</v>
      </c>
      <c r="AT35" s="34">
        <f>$J$28/'Fixed data'!$C$7</f>
        <v>9.2224289034493565E-3</v>
      </c>
      <c r="AU35" s="34">
        <f>$J$28/'Fixed data'!$C$7</f>
        <v>9.2224289034493565E-3</v>
      </c>
      <c r="AV35" s="34">
        <f>$J$28/'Fixed data'!$C$7</f>
        <v>9.2224289034493565E-3</v>
      </c>
      <c r="AW35" s="34">
        <f>$J$28/'Fixed data'!$C$7</f>
        <v>9.2224289034493565E-3</v>
      </c>
      <c r="AX35" s="34">
        <f>$J$28/'Fixed data'!$C$7</f>
        <v>9.2224289034493565E-3</v>
      </c>
      <c r="AY35" s="34">
        <f>$J$28/'Fixed data'!$C$7</f>
        <v>9.2224289034493565E-3</v>
      </c>
      <c r="AZ35" s="34">
        <f>$J$28/'Fixed data'!$C$7</f>
        <v>9.2224289034493565E-3</v>
      </c>
      <c r="BA35" s="34">
        <f>$J$28/'Fixed data'!$C$7</f>
        <v>9.2224289034493565E-3</v>
      </c>
      <c r="BB35" s="34">
        <f>$J$28/'Fixed data'!$C$7</f>
        <v>9.2224289034493565E-3</v>
      </c>
      <c r="BC35" s="34">
        <f>$J$28/'Fixed data'!$C$7</f>
        <v>9.2224289034493565E-3</v>
      </c>
      <c r="BD35" s="34"/>
    </row>
    <row r="36" spans="1:57" ht="16.5" hidden="1" customHeight="1" outlineLevel="1">
      <c r="A36" s="116"/>
      <c r="B36" s="9" t="s">
        <v>32</v>
      </c>
      <c r="C36" s="11" t="s">
        <v>59</v>
      </c>
      <c r="D36" s="9" t="s">
        <v>40</v>
      </c>
      <c r="F36" s="34"/>
      <c r="G36" s="34"/>
      <c r="H36" s="34"/>
      <c r="I36" s="34"/>
      <c r="J36" s="34"/>
      <c r="K36" s="34"/>
      <c r="L36" s="34">
        <f>$K$28/'Fixed data'!$C$7</f>
        <v>1.1053352288692976E-2</v>
      </c>
      <c r="M36" s="34">
        <f>$K$28/'Fixed data'!$C$7</f>
        <v>1.1053352288692976E-2</v>
      </c>
      <c r="N36" s="34">
        <f>$K$28/'Fixed data'!$C$7</f>
        <v>1.1053352288692976E-2</v>
      </c>
      <c r="O36" s="34">
        <f>$K$28/'Fixed data'!$C$7</f>
        <v>1.1053352288692976E-2</v>
      </c>
      <c r="P36" s="34">
        <f>$K$28/'Fixed data'!$C$7</f>
        <v>1.1053352288692976E-2</v>
      </c>
      <c r="Q36" s="34">
        <f>$K$28/'Fixed data'!$C$7</f>
        <v>1.1053352288692976E-2</v>
      </c>
      <c r="R36" s="34">
        <f>$K$28/'Fixed data'!$C$7</f>
        <v>1.1053352288692976E-2</v>
      </c>
      <c r="S36" s="34">
        <f>$K$28/'Fixed data'!$C$7</f>
        <v>1.1053352288692976E-2</v>
      </c>
      <c r="T36" s="34">
        <f>$K$28/'Fixed data'!$C$7</f>
        <v>1.1053352288692976E-2</v>
      </c>
      <c r="U36" s="34">
        <f>$K$28/'Fixed data'!$C$7</f>
        <v>1.1053352288692976E-2</v>
      </c>
      <c r="V36" s="34">
        <f>$K$28/'Fixed data'!$C$7</f>
        <v>1.1053352288692976E-2</v>
      </c>
      <c r="W36" s="34">
        <f>$K$28/'Fixed data'!$C$7</f>
        <v>1.1053352288692976E-2</v>
      </c>
      <c r="X36" s="34">
        <f>$K$28/'Fixed data'!$C$7</f>
        <v>1.1053352288692976E-2</v>
      </c>
      <c r="Y36" s="34">
        <f>$K$28/'Fixed data'!$C$7</f>
        <v>1.1053352288692976E-2</v>
      </c>
      <c r="Z36" s="34">
        <f>$K$28/'Fixed data'!$C$7</f>
        <v>1.1053352288692976E-2</v>
      </c>
      <c r="AA36" s="34">
        <f>$K$28/'Fixed data'!$C$7</f>
        <v>1.1053352288692976E-2</v>
      </c>
      <c r="AB36" s="34">
        <f>$K$28/'Fixed data'!$C$7</f>
        <v>1.1053352288692976E-2</v>
      </c>
      <c r="AC36" s="34">
        <f>$K$28/'Fixed data'!$C$7</f>
        <v>1.1053352288692976E-2</v>
      </c>
      <c r="AD36" s="34">
        <f>$K$28/'Fixed data'!$C$7</f>
        <v>1.1053352288692976E-2</v>
      </c>
      <c r="AE36" s="34">
        <f>$K$28/'Fixed data'!$C$7</f>
        <v>1.1053352288692976E-2</v>
      </c>
      <c r="AF36" s="34">
        <f>$K$28/'Fixed data'!$C$7</f>
        <v>1.1053352288692976E-2</v>
      </c>
      <c r="AG36" s="34">
        <f>$K$28/'Fixed data'!$C$7</f>
        <v>1.1053352288692976E-2</v>
      </c>
      <c r="AH36" s="34">
        <f>$K$28/'Fixed data'!$C$7</f>
        <v>1.1053352288692976E-2</v>
      </c>
      <c r="AI36" s="34">
        <f>$K$28/'Fixed data'!$C$7</f>
        <v>1.1053352288692976E-2</v>
      </c>
      <c r="AJ36" s="34">
        <f>$K$28/'Fixed data'!$C$7</f>
        <v>1.1053352288692976E-2</v>
      </c>
      <c r="AK36" s="34">
        <f>$K$28/'Fixed data'!$C$7</f>
        <v>1.1053352288692976E-2</v>
      </c>
      <c r="AL36" s="34">
        <f>$K$28/'Fixed data'!$C$7</f>
        <v>1.1053352288692976E-2</v>
      </c>
      <c r="AM36" s="34">
        <f>$K$28/'Fixed data'!$C$7</f>
        <v>1.1053352288692976E-2</v>
      </c>
      <c r="AN36" s="34">
        <f>$K$28/'Fixed data'!$C$7</f>
        <v>1.1053352288692976E-2</v>
      </c>
      <c r="AO36" s="34">
        <f>$K$28/'Fixed data'!$C$7</f>
        <v>1.1053352288692976E-2</v>
      </c>
      <c r="AP36" s="34">
        <f>$K$28/'Fixed data'!$C$7</f>
        <v>1.1053352288692976E-2</v>
      </c>
      <c r="AQ36" s="34">
        <f>$K$28/'Fixed data'!$C$7</f>
        <v>1.1053352288692976E-2</v>
      </c>
      <c r="AR36" s="34">
        <f>$K$28/'Fixed data'!$C$7</f>
        <v>1.1053352288692976E-2</v>
      </c>
      <c r="AS36" s="34">
        <f>$K$28/'Fixed data'!$C$7</f>
        <v>1.1053352288692976E-2</v>
      </c>
      <c r="AT36" s="34">
        <f>$K$28/'Fixed data'!$C$7</f>
        <v>1.1053352288692976E-2</v>
      </c>
      <c r="AU36" s="34">
        <f>$K$28/'Fixed data'!$C$7</f>
        <v>1.1053352288692976E-2</v>
      </c>
      <c r="AV36" s="34">
        <f>$K$28/'Fixed data'!$C$7</f>
        <v>1.1053352288692976E-2</v>
      </c>
      <c r="AW36" s="34">
        <f>$K$28/'Fixed data'!$C$7</f>
        <v>1.1053352288692976E-2</v>
      </c>
      <c r="AX36" s="34">
        <f>$K$28/'Fixed data'!$C$7</f>
        <v>1.1053352288692976E-2</v>
      </c>
      <c r="AY36" s="34">
        <f>$K$28/'Fixed data'!$C$7</f>
        <v>1.1053352288692976E-2</v>
      </c>
      <c r="AZ36" s="34">
        <f>$K$28/'Fixed data'!$C$7</f>
        <v>1.1053352288692976E-2</v>
      </c>
      <c r="BA36" s="34">
        <f>$K$28/'Fixed data'!$C$7</f>
        <v>1.1053352288692976E-2</v>
      </c>
      <c r="BB36" s="34">
        <f>$K$28/'Fixed data'!$C$7</f>
        <v>1.1053352288692976E-2</v>
      </c>
      <c r="BC36" s="34">
        <f>$K$28/'Fixed data'!$C$7</f>
        <v>1.1053352288692976E-2</v>
      </c>
      <c r="BD36" s="34">
        <f>$K$28/'Fixed data'!$C$7</f>
        <v>1.1053352288692976E-2</v>
      </c>
    </row>
    <row r="37" spans="1:57" ht="16.5" hidden="1" customHeight="1" outlineLevel="1">
      <c r="A37" s="116"/>
      <c r="B37" s="9" t="s">
        <v>33</v>
      </c>
      <c r="C37" s="11" t="s">
        <v>60</v>
      </c>
      <c r="D37" s="9" t="s">
        <v>40</v>
      </c>
      <c r="F37" s="34"/>
      <c r="G37" s="34"/>
      <c r="H37" s="34"/>
      <c r="I37" s="34"/>
      <c r="J37" s="34"/>
      <c r="K37" s="34"/>
      <c r="L37" s="34"/>
      <c r="M37" s="34">
        <f>$L$28/'Fixed data'!$C$7</f>
        <v>1.2884275673936598E-2</v>
      </c>
      <c r="N37" s="34">
        <f>$L$28/'Fixed data'!$C$7</f>
        <v>1.2884275673936598E-2</v>
      </c>
      <c r="O37" s="34">
        <f>$L$28/'Fixed data'!$C$7</f>
        <v>1.2884275673936598E-2</v>
      </c>
      <c r="P37" s="34">
        <f>$L$28/'Fixed data'!$C$7</f>
        <v>1.2884275673936598E-2</v>
      </c>
      <c r="Q37" s="34">
        <f>$L$28/'Fixed data'!$C$7</f>
        <v>1.2884275673936598E-2</v>
      </c>
      <c r="R37" s="34">
        <f>$L$28/'Fixed data'!$C$7</f>
        <v>1.2884275673936598E-2</v>
      </c>
      <c r="S37" s="34">
        <f>$L$28/'Fixed data'!$C$7</f>
        <v>1.2884275673936598E-2</v>
      </c>
      <c r="T37" s="34">
        <f>$L$28/'Fixed data'!$C$7</f>
        <v>1.2884275673936598E-2</v>
      </c>
      <c r="U37" s="34">
        <f>$L$28/'Fixed data'!$C$7</f>
        <v>1.2884275673936598E-2</v>
      </c>
      <c r="V37" s="34">
        <f>$L$28/'Fixed data'!$C$7</f>
        <v>1.2884275673936598E-2</v>
      </c>
      <c r="W37" s="34">
        <f>$L$28/'Fixed data'!$C$7</f>
        <v>1.2884275673936598E-2</v>
      </c>
      <c r="X37" s="34">
        <f>$L$28/'Fixed data'!$C$7</f>
        <v>1.2884275673936598E-2</v>
      </c>
      <c r="Y37" s="34">
        <f>$L$28/'Fixed data'!$C$7</f>
        <v>1.2884275673936598E-2</v>
      </c>
      <c r="Z37" s="34">
        <f>$L$28/'Fixed data'!$C$7</f>
        <v>1.2884275673936598E-2</v>
      </c>
      <c r="AA37" s="34">
        <f>$L$28/'Fixed data'!$C$7</f>
        <v>1.2884275673936598E-2</v>
      </c>
      <c r="AB37" s="34">
        <f>$L$28/'Fixed data'!$C$7</f>
        <v>1.2884275673936598E-2</v>
      </c>
      <c r="AC37" s="34">
        <f>$L$28/'Fixed data'!$C$7</f>
        <v>1.2884275673936598E-2</v>
      </c>
      <c r="AD37" s="34">
        <f>$L$28/'Fixed data'!$C$7</f>
        <v>1.2884275673936598E-2</v>
      </c>
      <c r="AE37" s="34">
        <f>$L$28/'Fixed data'!$C$7</f>
        <v>1.2884275673936598E-2</v>
      </c>
      <c r="AF37" s="34">
        <f>$L$28/'Fixed data'!$C$7</f>
        <v>1.2884275673936598E-2</v>
      </c>
      <c r="AG37" s="34">
        <f>$L$28/'Fixed data'!$C$7</f>
        <v>1.2884275673936598E-2</v>
      </c>
      <c r="AH37" s="34">
        <f>$L$28/'Fixed data'!$C$7</f>
        <v>1.2884275673936598E-2</v>
      </c>
      <c r="AI37" s="34">
        <f>$L$28/'Fixed data'!$C$7</f>
        <v>1.2884275673936598E-2</v>
      </c>
      <c r="AJ37" s="34">
        <f>$L$28/'Fixed data'!$C$7</f>
        <v>1.2884275673936598E-2</v>
      </c>
      <c r="AK37" s="34">
        <f>$L$28/'Fixed data'!$C$7</f>
        <v>1.2884275673936598E-2</v>
      </c>
      <c r="AL37" s="34">
        <f>$L$28/'Fixed data'!$C$7</f>
        <v>1.2884275673936598E-2</v>
      </c>
      <c r="AM37" s="34">
        <f>$L$28/'Fixed data'!$C$7</f>
        <v>1.2884275673936598E-2</v>
      </c>
      <c r="AN37" s="34">
        <f>$L$28/'Fixed data'!$C$7</f>
        <v>1.2884275673936598E-2</v>
      </c>
      <c r="AO37" s="34">
        <f>$L$28/'Fixed data'!$C$7</f>
        <v>1.2884275673936598E-2</v>
      </c>
      <c r="AP37" s="34">
        <f>$L$28/'Fixed data'!$C$7</f>
        <v>1.2884275673936598E-2</v>
      </c>
      <c r="AQ37" s="34">
        <f>$L$28/'Fixed data'!$C$7</f>
        <v>1.2884275673936598E-2</v>
      </c>
      <c r="AR37" s="34">
        <f>$L$28/'Fixed data'!$C$7</f>
        <v>1.2884275673936598E-2</v>
      </c>
      <c r="AS37" s="34">
        <f>$L$28/'Fixed data'!$C$7</f>
        <v>1.2884275673936598E-2</v>
      </c>
      <c r="AT37" s="34">
        <f>$L$28/'Fixed data'!$C$7</f>
        <v>1.2884275673936598E-2</v>
      </c>
      <c r="AU37" s="34">
        <f>$L$28/'Fixed data'!$C$7</f>
        <v>1.2884275673936598E-2</v>
      </c>
      <c r="AV37" s="34">
        <f>$L$28/'Fixed data'!$C$7</f>
        <v>1.2884275673936598E-2</v>
      </c>
      <c r="AW37" s="34">
        <f>$L$28/'Fixed data'!$C$7</f>
        <v>1.2884275673936598E-2</v>
      </c>
      <c r="AX37" s="34">
        <f>$L$28/'Fixed data'!$C$7</f>
        <v>1.2884275673936598E-2</v>
      </c>
      <c r="AY37" s="34">
        <f>$L$28/'Fixed data'!$C$7</f>
        <v>1.2884275673936598E-2</v>
      </c>
      <c r="AZ37" s="34">
        <f>$L$28/'Fixed data'!$C$7</f>
        <v>1.2884275673936598E-2</v>
      </c>
      <c r="BA37" s="34">
        <f>$L$28/'Fixed data'!$C$7</f>
        <v>1.2884275673936598E-2</v>
      </c>
      <c r="BB37" s="34">
        <f>$L$28/'Fixed data'!$C$7</f>
        <v>1.2884275673936598E-2</v>
      </c>
      <c r="BC37" s="34">
        <f>$L$28/'Fixed data'!$C$7</f>
        <v>1.2884275673936598E-2</v>
      </c>
      <c r="BD37" s="34">
        <f>$L$28/'Fixed data'!$C$7</f>
        <v>1.2884275673936598E-2</v>
      </c>
    </row>
    <row r="38" spans="1:57" ht="16.5" hidden="1" customHeight="1" outlineLevel="1">
      <c r="A38" s="116"/>
      <c r="B38" s="9" t="s">
        <v>111</v>
      </c>
      <c r="C38" s="11" t="s">
        <v>133</v>
      </c>
      <c r="D38" s="9" t="s">
        <v>40</v>
      </c>
      <c r="F38" s="34"/>
      <c r="G38" s="34"/>
      <c r="H38" s="34"/>
      <c r="I38" s="34"/>
      <c r="J38" s="34"/>
      <c r="K38" s="34"/>
      <c r="L38" s="34"/>
      <c r="M38" s="34"/>
      <c r="N38" s="34">
        <f>$M$28/'Fixed data'!$C$7</f>
        <v>1.5276925913892269E-2</v>
      </c>
      <c r="O38" s="34">
        <f>$M$28/'Fixed data'!$C$7</f>
        <v>1.5276925913892269E-2</v>
      </c>
      <c r="P38" s="34">
        <f>$M$28/'Fixed data'!$C$7</f>
        <v>1.5276925913892269E-2</v>
      </c>
      <c r="Q38" s="34">
        <f>$M$28/'Fixed data'!$C$7</f>
        <v>1.5276925913892269E-2</v>
      </c>
      <c r="R38" s="34">
        <f>$M$28/'Fixed data'!$C$7</f>
        <v>1.5276925913892269E-2</v>
      </c>
      <c r="S38" s="34">
        <f>$M$28/'Fixed data'!$C$7</f>
        <v>1.5276925913892269E-2</v>
      </c>
      <c r="T38" s="34">
        <f>$M$28/'Fixed data'!$C$7</f>
        <v>1.5276925913892269E-2</v>
      </c>
      <c r="U38" s="34">
        <f>$M$28/'Fixed data'!$C$7</f>
        <v>1.5276925913892269E-2</v>
      </c>
      <c r="V38" s="34">
        <f>$M$28/'Fixed data'!$C$7</f>
        <v>1.5276925913892269E-2</v>
      </c>
      <c r="W38" s="34">
        <f>$M$28/'Fixed data'!$C$7</f>
        <v>1.5276925913892269E-2</v>
      </c>
      <c r="X38" s="34">
        <f>$M$28/'Fixed data'!$C$7</f>
        <v>1.5276925913892269E-2</v>
      </c>
      <c r="Y38" s="34">
        <f>$M$28/'Fixed data'!$C$7</f>
        <v>1.5276925913892269E-2</v>
      </c>
      <c r="Z38" s="34">
        <f>$M$28/'Fixed data'!$C$7</f>
        <v>1.5276925913892269E-2</v>
      </c>
      <c r="AA38" s="34">
        <f>$M$28/'Fixed data'!$C$7</f>
        <v>1.5276925913892269E-2</v>
      </c>
      <c r="AB38" s="34">
        <f>$M$28/'Fixed data'!$C$7</f>
        <v>1.5276925913892269E-2</v>
      </c>
      <c r="AC38" s="34">
        <f>$M$28/'Fixed data'!$C$7</f>
        <v>1.5276925913892269E-2</v>
      </c>
      <c r="AD38" s="34">
        <f>$M$28/'Fixed data'!$C$7</f>
        <v>1.5276925913892269E-2</v>
      </c>
      <c r="AE38" s="34">
        <f>$M$28/'Fixed data'!$C$7</f>
        <v>1.5276925913892269E-2</v>
      </c>
      <c r="AF38" s="34">
        <f>$M$28/'Fixed data'!$C$7</f>
        <v>1.5276925913892269E-2</v>
      </c>
      <c r="AG38" s="34">
        <f>$M$28/'Fixed data'!$C$7</f>
        <v>1.5276925913892269E-2</v>
      </c>
      <c r="AH38" s="34">
        <f>$M$28/'Fixed data'!$C$7</f>
        <v>1.5276925913892269E-2</v>
      </c>
      <c r="AI38" s="34">
        <f>$M$28/'Fixed data'!$C$7</f>
        <v>1.5276925913892269E-2</v>
      </c>
      <c r="AJ38" s="34">
        <f>$M$28/'Fixed data'!$C$7</f>
        <v>1.5276925913892269E-2</v>
      </c>
      <c r="AK38" s="34">
        <f>$M$28/'Fixed data'!$C$7</f>
        <v>1.5276925913892269E-2</v>
      </c>
      <c r="AL38" s="34">
        <f>$M$28/'Fixed data'!$C$7</f>
        <v>1.5276925913892269E-2</v>
      </c>
      <c r="AM38" s="34">
        <f>$M$28/'Fixed data'!$C$7</f>
        <v>1.5276925913892269E-2</v>
      </c>
      <c r="AN38" s="34">
        <f>$M$28/'Fixed data'!$C$7</f>
        <v>1.5276925913892269E-2</v>
      </c>
      <c r="AO38" s="34">
        <f>$M$28/'Fixed data'!$C$7</f>
        <v>1.5276925913892269E-2</v>
      </c>
      <c r="AP38" s="34">
        <f>$M$28/'Fixed data'!$C$7</f>
        <v>1.5276925913892269E-2</v>
      </c>
      <c r="AQ38" s="34">
        <f>$M$28/'Fixed data'!$C$7</f>
        <v>1.5276925913892269E-2</v>
      </c>
      <c r="AR38" s="34">
        <f>$M$28/'Fixed data'!$C$7</f>
        <v>1.5276925913892269E-2</v>
      </c>
      <c r="AS38" s="34">
        <f>$M$28/'Fixed data'!$C$7</f>
        <v>1.5276925913892269E-2</v>
      </c>
      <c r="AT38" s="34">
        <f>$M$28/'Fixed data'!$C$7</f>
        <v>1.5276925913892269E-2</v>
      </c>
      <c r="AU38" s="34">
        <f>$M$28/'Fixed data'!$C$7</f>
        <v>1.5276925913892269E-2</v>
      </c>
      <c r="AV38" s="34">
        <f>$M$28/'Fixed data'!$C$7</f>
        <v>1.5276925913892269E-2</v>
      </c>
      <c r="AW38" s="34">
        <f>$M$28/'Fixed data'!$C$7</f>
        <v>1.5276925913892269E-2</v>
      </c>
      <c r="AX38" s="34">
        <f>$M$28/'Fixed data'!$C$7</f>
        <v>1.5276925913892269E-2</v>
      </c>
      <c r="AY38" s="34">
        <f>$M$28/'Fixed data'!$C$7</f>
        <v>1.5276925913892269E-2</v>
      </c>
      <c r="AZ38" s="34">
        <f>$M$28/'Fixed data'!$C$7</f>
        <v>1.5276925913892269E-2</v>
      </c>
      <c r="BA38" s="34">
        <f>$M$28/'Fixed data'!$C$7</f>
        <v>1.5276925913892269E-2</v>
      </c>
      <c r="BB38" s="34">
        <f>$M$28/'Fixed data'!$C$7</f>
        <v>1.5276925913892269E-2</v>
      </c>
      <c r="BC38" s="34">
        <f>$M$28/'Fixed data'!$C$7</f>
        <v>1.5276925913892269E-2</v>
      </c>
      <c r="BD38" s="34">
        <f>$M$28/'Fixed data'!$C$7</f>
        <v>1.5276925913892269E-2</v>
      </c>
      <c r="BE38" s="34"/>
    </row>
    <row r="39" spans="1:57" ht="16.5" hidden="1" customHeight="1" outlineLevel="1">
      <c r="A39" s="116"/>
      <c r="B39" s="9" t="s">
        <v>112</v>
      </c>
      <c r="C39" s="11" t="s">
        <v>134</v>
      </c>
      <c r="D39" s="9" t="s">
        <v>40</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c r="A40" s="116"/>
      <c r="B40" s="9" t="s">
        <v>113</v>
      </c>
      <c r="C40" s="11" t="s">
        <v>135</v>
      </c>
      <c r="D40" s="9" t="s">
        <v>40</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c r="A41" s="116"/>
      <c r="B41" s="9" t="s">
        <v>114</v>
      </c>
      <c r="C41" s="11" t="s">
        <v>136</v>
      </c>
      <c r="D41" s="9" t="s">
        <v>40</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c r="A42" s="116"/>
      <c r="B42" s="9" t="s">
        <v>115</v>
      </c>
      <c r="C42" s="11" t="s">
        <v>137</v>
      </c>
      <c r="D42" s="9" t="s">
        <v>40</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c r="A43" s="116"/>
      <c r="B43" s="9" t="s">
        <v>116</v>
      </c>
      <c r="C43" s="11" t="s">
        <v>138</v>
      </c>
      <c r="D43" s="9" t="s">
        <v>40</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c r="A44" s="116"/>
      <c r="B44" s="9" t="s">
        <v>117</v>
      </c>
      <c r="C44" s="11" t="s">
        <v>139</v>
      </c>
      <c r="D44" s="9" t="s">
        <v>40</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c r="A45" s="116"/>
      <c r="B45" s="9" t="s">
        <v>118</v>
      </c>
      <c r="C45" s="11" t="s">
        <v>140</v>
      </c>
      <c r="D45" s="9" t="s">
        <v>40</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c r="A46" s="116"/>
      <c r="B46" s="9" t="s">
        <v>119</v>
      </c>
      <c r="C46" s="11" t="s">
        <v>141</v>
      </c>
      <c r="D46" s="9" t="s">
        <v>40</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c r="A47" s="116"/>
      <c r="B47" s="9" t="s">
        <v>120</v>
      </c>
      <c r="C47" s="11" t="s">
        <v>142</v>
      </c>
      <c r="D47" s="9" t="s">
        <v>40</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c r="A48" s="116"/>
      <c r="B48" s="9" t="s">
        <v>121</v>
      </c>
      <c r="C48" s="11" t="s">
        <v>143</v>
      </c>
      <c r="D48" s="9" t="s">
        <v>40</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c r="A49" s="116"/>
      <c r="B49" s="9" t="s">
        <v>122</v>
      </c>
      <c r="C49" s="11" t="s">
        <v>144</v>
      </c>
      <c r="D49" s="9" t="s">
        <v>40</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c r="A50" s="116"/>
      <c r="B50" s="9" t="s">
        <v>123</v>
      </c>
      <c r="C50" s="11" t="s">
        <v>145</v>
      </c>
      <c r="D50" s="9" t="s">
        <v>40</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c r="A51" s="116"/>
      <c r="B51" s="9" t="s">
        <v>124</v>
      </c>
      <c r="C51" s="11" t="s">
        <v>146</v>
      </c>
      <c r="D51" s="9" t="s">
        <v>40</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c r="A52" s="116"/>
      <c r="B52" s="9" t="s">
        <v>125</v>
      </c>
      <c r="C52" s="11" t="s">
        <v>147</v>
      </c>
      <c r="D52" s="9" t="s">
        <v>40</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c r="A53" s="116"/>
      <c r="B53" s="9" t="s">
        <v>126</v>
      </c>
      <c r="C53" s="11" t="s">
        <v>148</v>
      </c>
      <c r="D53" s="9" t="s">
        <v>40</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c r="A54" s="116"/>
      <c r="B54" s="9" t="s">
        <v>127</v>
      </c>
      <c r="C54" s="11" t="s">
        <v>149</v>
      </c>
      <c r="D54" s="9" t="s">
        <v>40</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c r="A55" s="116"/>
      <c r="B55" s="9" t="s">
        <v>128</v>
      </c>
      <c r="C55" s="11" t="s">
        <v>150</v>
      </c>
      <c r="D55" s="9" t="s">
        <v>40</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c r="A56" s="116"/>
      <c r="B56" s="9" t="s">
        <v>129</v>
      </c>
      <c r="C56" s="11" t="s">
        <v>151</v>
      </c>
      <c r="D56" s="9" t="s">
        <v>40</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c r="A57" s="116"/>
      <c r="B57" s="9" t="s">
        <v>130</v>
      </c>
      <c r="C57" s="11" t="s">
        <v>152</v>
      </c>
      <c r="D57" s="9" t="s">
        <v>40</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c r="A58" s="116"/>
      <c r="B58" s="9" t="s">
        <v>131</v>
      </c>
      <c r="C58" s="11" t="s">
        <v>153</v>
      </c>
      <c r="D58" s="9" t="s">
        <v>40</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c r="A59" s="116"/>
      <c r="B59" s="9" t="s">
        <v>132</v>
      </c>
      <c r="C59" s="11" t="s">
        <v>154</v>
      </c>
      <c r="D59" s="9" t="s">
        <v>40</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ht="16.5" collapsed="1">
      <c r="A60" s="116"/>
      <c r="B60" s="9" t="s">
        <v>7</v>
      </c>
      <c r="C60" s="9" t="s">
        <v>61</v>
      </c>
      <c r="D60" s="9" t="s">
        <v>40</v>
      </c>
      <c r="E60" s="34">
        <f>SUM(E30:E59)</f>
        <v>0</v>
      </c>
      <c r="F60" s="34">
        <f t="shared" ref="F60:BD60" si="5">SUM(F30:F59)</f>
        <v>4.2499999999999996E-2</v>
      </c>
      <c r="G60" s="34">
        <f t="shared" si="5"/>
        <v>0.16330719627029436</v>
      </c>
      <c r="H60" s="34">
        <f t="shared" si="5"/>
        <v>0.1662231112912379</v>
      </c>
      <c r="I60" s="34">
        <f t="shared" si="5"/>
        <v>0.1711733856291188</v>
      </c>
      <c r="J60" s="34">
        <f t="shared" si="5"/>
        <v>0.17856489114732452</v>
      </c>
      <c r="K60" s="34">
        <f t="shared" si="5"/>
        <v>0.18778732005077386</v>
      </c>
      <c r="L60" s="34">
        <f t="shared" si="5"/>
        <v>0.19884067233946684</v>
      </c>
      <c r="M60" s="34">
        <f t="shared" si="5"/>
        <v>0.21172494801340344</v>
      </c>
      <c r="N60" s="34">
        <f t="shared" si="5"/>
        <v>0.22700187392729571</v>
      </c>
      <c r="O60" s="34">
        <f t="shared" si="5"/>
        <v>0.22700187392729571</v>
      </c>
      <c r="P60" s="34">
        <f t="shared" si="5"/>
        <v>0.22700187392729571</v>
      </c>
      <c r="Q60" s="34">
        <f t="shared" si="5"/>
        <v>0.22700187392729571</v>
      </c>
      <c r="R60" s="34">
        <f t="shared" si="5"/>
        <v>0.22700187392729571</v>
      </c>
      <c r="S60" s="34">
        <f t="shared" si="5"/>
        <v>0.22700187392729571</v>
      </c>
      <c r="T60" s="34">
        <f t="shared" si="5"/>
        <v>0.22700187392729571</v>
      </c>
      <c r="U60" s="34">
        <f t="shared" si="5"/>
        <v>0.22700187392729571</v>
      </c>
      <c r="V60" s="34">
        <f t="shared" si="5"/>
        <v>0.22700187392729571</v>
      </c>
      <c r="W60" s="34">
        <f t="shared" si="5"/>
        <v>0.22700187392729571</v>
      </c>
      <c r="X60" s="34">
        <f t="shared" si="5"/>
        <v>0.22700187392729571</v>
      </c>
      <c r="Y60" s="34">
        <f t="shared" si="5"/>
        <v>0.22700187392729571</v>
      </c>
      <c r="Z60" s="34">
        <f t="shared" si="5"/>
        <v>0.22700187392729571</v>
      </c>
      <c r="AA60" s="34">
        <f t="shared" si="5"/>
        <v>0.22700187392729571</v>
      </c>
      <c r="AB60" s="34">
        <f t="shared" si="5"/>
        <v>0.22700187392729571</v>
      </c>
      <c r="AC60" s="34">
        <f t="shared" si="5"/>
        <v>0.22700187392729571</v>
      </c>
      <c r="AD60" s="34">
        <f t="shared" si="5"/>
        <v>0.22700187392729571</v>
      </c>
      <c r="AE60" s="34">
        <f t="shared" si="5"/>
        <v>0.22700187392729571</v>
      </c>
      <c r="AF60" s="34">
        <f t="shared" si="5"/>
        <v>0.22700187392729571</v>
      </c>
      <c r="AG60" s="34">
        <f t="shared" si="5"/>
        <v>0.22700187392729571</v>
      </c>
      <c r="AH60" s="34">
        <f t="shared" si="5"/>
        <v>0.22700187392729571</v>
      </c>
      <c r="AI60" s="34">
        <f t="shared" si="5"/>
        <v>0.22700187392729571</v>
      </c>
      <c r="AJ60" s="34">
        <f t="shared" si="5"/>
        <v>0.22700187392729571</v>
      </c>
      <c r="AK60" s="34">
        <f t="shared" si="5"/>
        <v>0.22700187392729571</v>
      </c>
      <c r="AL60" s="34">
        <f t="shared" si="5"/>
        <v>0.22700187392729571</v>
      </c>
      <c r="AM60" s="34">
        <f t="shared" si="5"/>
        <v>0.22700187392729571</v>
      </c>
      <c r="AN60" s="34">
        <f t="shared" si="5"/>
        <v>0.22700187392729571</v>
      </c>
      <c r="AO60" s="34">
        <f t="shared" si="5"/>
        <v>0.22700187392729571</v>
      </c>
      <c r="AP60" s="34">
        <f t="shared" si="5"/>
        <v>0.22700187392729571</v>
      </c>
      <c r="AQ60" s="34">
        <f t="shared" si="5"/>
        <v>0.22700187392729571</v>
      </c>
      <c r="AR60" s="34">
        <f t="shared" si="5"/>
        <v>0.22700187392729571</v>
      </c>
      <c r="AS60" s="34">
        <f t="shared" si="5"/>
        <v>0.22700187392729571</v>
      </c>
      <c r="AT60" s="34">
        <f t="shared" si="5"/>
        <v>0.22700187392729571</v>
      </c>
      <c r="AU60" s="34">
        <f t="shared" si="5"/>
        <v>0.22700187392729571</v>
      </c>
      <c r="AV60" s="34">
        <f t="shared" si="5"/>
        <v>0.22700187392729571</v>
      </c>
      <c r="AW60" s="34">
        <f t="shared" si="5"/>
        <v>0.22700187392729571</v>
      </c>
      <c r="AX60" s="34">
        <f t="shared" si="5"/>
        <v>0.22700187392729571</v>
      </c>
      <c r="AY60" s="34">
        <f t="shared" si="5"/>
        <v>0.18450187392729572</v>
      </c>
      <c r="AZ60" s="34">
        <f t="shared" si="5"/>
        <v>6.3694677657001375E-2</v>
      </c>
      <c r="BA60" s="34">
        <f t="shared" si="5"/>
        <v>6.0778762636057838E-2</v>
      </c>
      <c r="BB60" s="34">
        <f t="shared" si="5"/>
        <v>5.582848829817693E-2</v>
      </c>
      <c r="BC60" s="34">
        <f t="shared" si="5"/>
        <v>4.8436982779971202E-2</v>
      </c>
      <c r="BD60" s="34">
        <f t="shared" si="5"/>
        <v>3.9214553876521847E-2</v>
      </c>
    </row>
    <row r="61" spans="1:56" ht="17.25" hidden="1" customHeight="1" outlineLevel="1">
      <c r="A61" s="116"/>
      <c r="B61" s="9" t="s">
        <v>35</v>
      </c>
      <c r="C61" s="9" t="s">
        <v>62</v>
      </c>
      <c r="D61" s="9" t="s">
        <v>40</v>
      </c>
      <c r="E61" s="34">
        <v>0</v>
      </c>
      <c r="F61" s="34">
        <f>E62</f>
        <v>1.9124999999999999</v>
      </c>
      <c r="G61" s="34">
        <f t="shared" ref="G61:BD61" si="6">F62</f>
        <v>7.3063238321632458</v>
      </c>
      <c r="H61" s="34">
        <f t="shared" si="6"/>
        <v>7.2742328118354109</v>
      </c>
      <c r="I61" s="34">
        <f t="shared" si="6"/>
        <v>7.3307720457488141</v>
      </c>
      <c r="J61" s="34">
        <f t="shared" si="6"/>
        <v>7.4922164084389538</v>
      </c>
      <c r="K61" s="34">
        <f t="shared" si="6"/>
        <v>7.7286608179468503</v>
      </c>
      <c r="L61" s="34">
        <f t="shared" si="6"/>
        <v>8.0382743508872601</v>
      </c>
      <c r="M61" s="34">
        <f t="shared" si="6"/>
        <v>8.4192260838749409</v>
      </c>
      <c r="N61" s="34">
        <f t="shared" si="6"/>
        <v>8.89496280198669</v>
      </c>
      <c r="O61" s="34">
        <f t="shared" si="6"/>
        <v>8.6679609280593937</v>
      </c>
      <c r="P61" s="34">
        <f t="shared" si="6"/>
        <v>8.4409590541320974</v>
      </c>
      <c r="Q61" s="34">
        <f t="shared" si="6"/>
        <v>8.213957180204801</v>
      </c>
      <c r="R61" s="34">
        <f t="shared" si="6"/>
        <v>7.9869553062775056</v>
      </c>
      <c r="S61" s="34">
        <f t="shared" si="6"/>
        <v>7.7599534323502102</v>
      </c>
      <c r="T61" s="34">
        <f t="shared" si="6"/>
        <v>7.5329515584229148</v>
      </c>
      <c r="U61" s="34">
        <f t="shared" si="6"/>
        <v>7.3059496844956193</v>
      </c>
      <c r="V61" s="34">
        <f t="shared" si="6"/>
        <v>7.0789478105683239</v>
      </c>
      <c r="W61" s="34">
        <f t="shared" si="6"/>
        <v>6.8519459366410285</v>
      </c>
      <c r="X61" s="34">
        <f t="shared" si="6"/>
        <v>6.624944062713733</v>
      </c>
      <c r="Y61" s="34">
        <f t="shared" si="6"/>
        <v>6.3979421887864376</v>
      </c>
      <c r="Z61" s="34">
        <f t="shared" si="6"/>
        <v>6.1709403148591422</v>
      </c>
      <c r="AA61" s="34">
        <f t="shared" si="6"/>
        <v>5.9439384409318468</v>
      </c>
      <c r="AB61" s="34">
        <f t="shared" si="6"/>
        <v>5.7169365670045513</v>
      </c>
      <c r="AC61" s="34">
        <f t="shared" si="6"/>
        <v>5.4899346930772559</v>
      </c>
      <c r="AD61" s="34">
        <f t="shared" si="6"/>
        <v>5.2629328191499605</v>
      </c>
      <c r="AE61" s="34">
        <f t="shared" si="6"/>
        <v>5.035930945222665</v>
      </c>
      <c r="AF61" s="34">
        <f t="shared" si="6"/>
        <v>4.8089290712953696</v>
      </c>
      <c r="AG61" s="34">
        <f t="shared" si="6"/>
        <v>4.5819271973680742</v>
      </c>
      <c r="AH61" s="34">
        <f t="shared" si="6"/>
        <v>4.3549253234407788</v>
      </c>
      <c r="AI61" s="34">
        <f t="shared" si="6"/>
        <v>4.1279234495134833</v>
      </c>
      <c r="AJ61" s="34">
        <f t="shared" si="6"/>
        <v>3.9009215755861875</v>
      </c>
      <c r="AK61" s="34">
        <f t="shared" si="6"/>
        <v>3.6739197016588916</v>
      </c>
      <c r="AL61" s="34">
        <f t="shared" si="6"/>
        <v>3.4469178277315957</v>
      </c>
      <c r="AM61" s="34">
        <f t="shared" si="6"/>
        <v>3.2199159538042998</v>
      </c>
      <c r="AN61" s="34">
        <f t="shared" si="6"/>
        <v>2.992914079877004</v>
      </c>
      <c r="AO61" s="34">
        <f t="shared" si="6"/>
        <v>2.7659122059497081</v>
      </c>
      <c r="AP61" s="34">
        <f t="shared" si="6"/>
        <v>2.5389103320224122</v>
      </c>
      <c r="AQ61" s="34">
        <f t="shared" si="6"/>
        <v>2.3119084580951164</v>
      </c>
      <c r="AR61" s="34">
        <f t="shared" si="6"/>
        <v>2.0849065841678205</v>
      </c>
      <c r="AS61" s="34">
        <f t="shared" si="6"/>
        <v>1.8579047102405248</v>
      </c>
      <c r="AT61" s="34">
        <f t="shared" si="6"/>
        <v>1.6309028363132292</v>
      </c>
      <c r="AU61" s="34">
        <f t="shared" si="6"/>
        <v>1.4039009623859335</v>
      </c>
      <c r="AV61" s="34">
        <f t="shared" si="6"/>
        <v>1.1768990884586379</v>
      </c>
      <c r="AW61" s="34">
        <f t="shared" si="6"/>
        <v>0.94989721453134224</v>
      </c>
      <c r="AX61" s="34">
        <f t="shared" si="6"/>
        <v>0.72289534060404659</v>
      </c>
      <c r="AY61" s="34">
        <f t="shared" si="6"/>
        <v>0.49589346667675088</v>
      </c>
      <c r="AZ61" s="34">
        <f t="shared" si="6"/>
        <v>0.31139159274945516</v>
      </c>
      <c r="BA61" s="34">
        <f t="shared" si="6"/>
        <v>0.24769691509245378</v>
      </c>
      <c r="BB61" s="34">
        <f t="shared" si="6"/>
        <v>0.18691815245639595</v>
      </c>
      <c r="BC61" s="34">
        <f t="shared" si="6"/>
        <v>0.13108966415821902</v>
      </c>
      <c r="BD61" s="34">
        <f t="shared" si="6"/>
        <v>8.2652681378247814E-2</v>
      </c>
    </row>
    <row r="62" spans="1:56" ht="16.5" hidden="1" customHeight="1" outlineLevel="1">
      <c r="A62" s="116"/>
      <c r="B62" s="9" t="s">
        <v>34</v>
      </c>
      <c r="C62" s="9" t="s">
        <v>69</v>
      </c>
      <c r="D62" s="9" t="s">
        <v>40</v>
      </c>
      <c r="E62" s="34">
        <f t="shared" ref="E62:BD62" si="7">E28-E60+E61</f>
        <v>1.9124999999999999</v>
      </c>
      <c r="F62" s="34">
        <f t="shared" si="7"/>
        <v>7.3063238321632458</v>
      </c>
      <c r="G62" s="34">
        <f t="shared" si="7"/>
        <v>7.2742328118354109</v>
      </c>
      <c r="H62" s="34">
        <f t="shared" si="7"/>
        <v>7.3307720457488141</v>
      </c>
      <c r="I62" s="34">
        <f t="shared" si="7"/>
        <v>7.4922164084389538</v>
      </c>
      <c r="J62" s="34">
        <f t="shared" si="7"/>
        <v>7.7286608179468503</v>
      </c>
      <c r="K62" s="34">
        <f t="shared" si="7"/>
        <v>8.0382743508872601</v>
      </c>
      <c r="L62" s="34">
        <f t="shared" si="7"/>
        <v>8.4192260838749409</v>
      </c>
      <c r="M62" s="34">
        <f t="shared" si="7"/>
        <v>8.89496280198669</v>
      </c>
      <c r="N62" s="34">
        <f t="shared" si="7"/>
        <v>8.6679609280593937</v>
      </c>
      <c r="O62" s="34">
        <f t="shared" si="7"/>
        <v>8.4409590541320974</v>
      </c>
      <c r="P62" s="34">
        <f t="shared" si="7"/>
        <v>8.213957180204801</v>
      </c>
      <c r="Q62" s="34">
        <f t="shared" si="7"/>
        <v>7.9869553062775056</v>
      </c>
      <c r="R62" s="34">
        <f t="shared" si="7"/>
        <v>7.7599534323502102</v>
      </c>
      <c r="S62" s="34">
        <f t="shared" si="7"/>
        <v>7.5329515584229148</v>
      </c>
      <c r="T62" s="34">
        <f t="shared" si="7"/>
        <v>7.3059496844956193</v>
      </c>
      <c r="U62" s="34">
        <f t="shared" si="7"/>
        <v>7.0789478105683239</v>
      </c>
      <c r="V62" s="34">
        <f t="shared" si="7"/>
        <v>6.8519459366410285</v>
      </c>
      <c r="W62" s="34">
        <f t="shared" si="7"/>
        <v>6.624944062713733</v>
      </c>
      <c r="X62" s="34">
        <f t="shared" si="7"/>
        <v>6.3979421887864376</v>
      </c>
      <c r="Y62" s="34">
        <f t="shared" si="7"/>
        <v>6.1709403148591422</v>
      </c>
      <c r="Z62" s="34">
        <f t="shared" si="7"/>
        <v>5.9439384409318468</v>
      </c>
      <c r="AA62" s="34">
        <f t="shared" si="7"/>
        <v>5.7169365670045513</v>
      </c>
      <c r="AB62" s="34">
        <f t="shared" si="7"/>
        <v>5.4899346930772559</v>
      </c>
      <c r="AC62" s="34">
        <f t="shared" si="7"/>
        <v>5.2629328191499605</v>
      </c>
      <c r="AD62" s="34">
        <f t="shared" si="7"/>
        <v>5.035930945222665</v>
      </c>
      <c r="AE62" s="34">
        <f t="shared" si="7"/>
        <v>4.8089290712953696</v>
      </c>
      <c r="AF62" s="34">
        <f t="shared" si="7"/>
        <v>4.5819271973680742</v>
      </c>
      <c r="AG62" s="34">
        <f t="shared" si="7"/>
        <v>4.3549253234407788</v>
      </c>
      <c r="AH62" s="34">
        <f t="shared" si="7"/>
        <v>4.1279234495134833</v>
      </c>
      <c r="AI62" s="34">
        <f t="shared" si="7"/>
        <v>3.9009215755861875</v>
      </c>
      <c r="AJ62" s="34">
        <f t="shared" si="7"/>
        <v>3.6739197016588916</v>
      </c>
      <c r="AK62" s="34">
        <f t="shared" si="7"/>
        <v>3.4469178277315957</v>
      </c>
      <c r="AL62" s="34">
        <f t="shared" si="7"/>
        <v>3.2199159538042998</v>
      </c>
      <c r="AM62" s="34">
        <f t="shared" si="7"/>
        <v>2.992914079877004</v>
      </c>
      <c r="AN62" s="34">
        <f t="shared" si="7"/>
        <v>2.7659122059497081</v>
      </c>
      <c r="AO62" s="34">
        <f t="shared" si="7"/>
        <v>2.5389103320224122</v>
      </c>
      <c r="AP62" s="34">
        <f t="shared" si="7"/>
        <v>2.3119084580951164</v>
      </c>
      <c r="AQ62" s="34">
        <f t="shared" si="7"/>
        <v>2.0849065841678205</v>
      </c>
      <c r="AR62" s="34">
        <f t="shared" si="7"/>
        <v>1.8579047102405248</v>
      </c>
      <c r="AS62" s="34">
        <f t="shared" si="7"/>
        <v>1.6309028363132292</v>
      </c>
      <c r="AT62" s="34">
        <f t="shared" si="7"/>
        <v>1.4039009623859335</v>
      </c>
      <c r="AU62" s="34">
        <f t="shared" si="7"/>
        <v>1.1768990884586379</v>
      </c>
      <c r="AV62" s="34">
        <f t="shared" si="7"/>
        <v>0.94989721453134224</v>
      </c>
      <c r="AW62" s="34">
        <f t="shared" si="7"/>
        <v>0.72289534060404659</v>
      </c>
      <c r="AX62" s="34">
        <f t="shared" si="7"/>
        <v>0.49589346667675088</v>
      </c>
      <c r="AY62" s="34">
        <f t="shared" si="7"/>
        <v>0.31139159274945516</v>
      </c>
      <c r="AZ62" s="34">
        <f t="shared" si="7"/>
        <v>0.24769691509245378</v>
      </c>
      <c r="BA62" s="34">
        <f t="shared" si="7"/>
        <v>0.18691815245639595</v>
      </c>
      <c r="BB62" s="34">
        <f t="shared" si="7"/>
        <v>0.13108966415821902</v>
      </c>
      <c r="BC62" s="34">
        <f t="shared" si="7"/>
        <v>8.2652681378247814E-2</v>
      </c>
      <c r="BD62" s="34">
        <f t="shared" si="7"/>
        <v>4.3438127501725966E-2</v>
      </c>
    </row>
    <row r="63" spans="1:56" ht="16.5" collapsed="1">
      <c r="A63" s="116"/>
      <c r="B63" s="9" t="s">
        <v>8</v>
      </c>
      <c r="C63" s="11" t="s">
        <v>68</v>
      </c>
      <c r="D63" s="9" t="s">
        <v>40</v>
      </c>
      <c r="E63" s="34">
        <f>AVERAGE(E61:E62)*'Fixed data'!$C$3</f>
        <v>4.0927499999999992E-2</v>
      </c>
      <c r="F63" s="34">
        <f>AVERAGE(F61:F62)*'Fixed data'!$C$3</f>
        <v>0.19728283000829344</v>
      </c>
      <c r="G63" s="34">
        <f>AVERAGE(G61:G62)*'Fixed data'!$C$3</f>
        <v>0.31202391218157122</v>
      </c>
      <c r="H63" s="34">
        <f>AVERAGE(H61:H62)*'Fixed data'!$C$3</f>
        <v>0.3125471039523024</v>
      </c>
      <c r="I63" s="34">
        <f>AVERAGE(I61:I62)*'Fixed data'!$C$3</f>
        <v>0.31721195291961823</v>
      </c>
      <c r="J63" s="34">
        <f>AVERAGE(J61:J62)*'Fixed data'!$C$3</f>
        <v>0.32572677264465622</v>
      </c>
      <c r="K63" s="34">
        <f>AVERAGE(K61:K62)*'Fixed data'!$C$3</f>
        <v>0.33741241261304994</v>
      </c>
      <c r="L63" s="34">
        <f>AVERAGE(L61:L62)*'Fixed data'!$C$3</f>
        <v>0.3521905093039111</v>
      </c>
      <c r="M63" s="34">
        <f>AVERAGE(M61:M62)*'Fixed data'!$C$3</f>
        <v>0.37052364215743894</v>
      </c>
      <c r="N63" s="34">
        <f>AVERAGE(N61:N62)*'Fixed data'!$C$3</f>
        <v>0.37584656782298614</v>
      </c>
      <c r="O63" s="34">
        <f>AVERAGE(O61:O62)*'Fixed data'!$C$3</f>
        <v>0.36613088761889789</v>
      </c>
      <c r="P63" s="34">
        <f>AVERAGE(P61:P62)*'Fixed data'!$C$3</f>
        <v>0.35641520741480959</v>
      </c>
      <c r="Q63" s="34">
        <f>AVERAGE(Q61:Q62)*'Fixed data'!$C$3</f>
        <v>0.34669952721072134</v>
      </c>
      <c r="R63" s="34">
        <f>AVERAGE(R61:R62)*'Fixed data'!$C$3</f>
        <v>0.33698384700663314</v>
      </c>
      <c r="S63" s="34">
        <f>AVERAGE(S61:S62)*'Fixed data'!$C$3</f>
        <v>0.32726816680254484</v>
      </c>
      <c r="T63" s="34">
        <f>AVERAGE(T61:T62)*'Fixed data'!$C$3</f>
        <v>0.31755248659845664</v>
      </c>
      <c r="U63" s="34">
        <f>AVERAGE(U61:U62)*'Fixed data'!$C$3</f>
        <v>0.30783680639436833</v>
      </c>
      <c r="V63" s="34">
        <f>AVERAGE(V61:V62)*'Fixed data'!$C$3</f>
        <v>0.29812112619028014</v>
      </c>
      <c r="W63" s="34">
        <f>AVERAGE(W61:W62)*'Fixed data'!$C$3</f>
        <v>0.28840544598619189</v>
      </c>
      <c r="X63" s="34">
        <f>AVERAGE(X61:X62)*'Fixed data'!$C$3</f>
        <v>0.27868976578210364</v>
      </c>
      <c r="Y63" s="34">
        <f>AVERAGE(Y61:Y62)*'Fixed data'!$C$3</f>
        <v>0.26897408557801539</v>
      </c>
      <c r="Z63" s="34">
        <f>AVERAGE(Z61:Z62)*'Fixed data'!$C$3</f>
        <v>0.25925840537392719</v>
      </c>
      <c r="AA63" s="34">
        <f>AVERAGE(AA61:AA62)*'Fixed data'!$C$3</f>
        <v>0.24954272516983889</v>
      </c>
      <c r="AB63" s="34">
        <f>AVERAGE(AB61:AB62)*'Fixed data'!$C$3</f>
        <v>0.23982704496575069</v>
      </c>
      <c r="AC63" s="34">
        <f>AVERAGE(AC61:AC62)*'Fixed data'!$C$3</f>
        <v>0.23011136476166241</v>
      </c>
      <c r="AD63" s="34">
        <f>AVERAGE(AD61:AD62)*'Fixed data'!$C$3</f>
        <v>0.22039568455757419</v>
      </c>
      <c r="AE63" s="34">
        <f>AVERAGE(AE61:AE62)*'Fixed data'!$C$3</f>
        <v>0.21068000435348591</v>
      </c>
      <c r="AF63" s="34">
        <f>AVERAGE(AF61:AF62)*'Fixed data'!$C$3</f>
        <v>0.20096432414939772</v>
      </c>
      <c r="AG63" s="34">
        <f>AVERAGE(AG61:AG62)*'Fixed data'!$C$3</f>
        <v>0.19124864394530944</v>
      </c>
      <c r="AH63" s="34">
        <f>AVERAGE(AH61:AH62)*'Fixed data'!$C$3</f>
        <v>0.18153296374122121</v>
      </c>
      <c r="AI63" s="34">
        <f>AVERAGE(AI61:AI62)*'Fixed data'!$C$3</f>
        <v>0.17181728353713294</v>
      </c>
      <c r="AJ63" s="34">
        <f>AVERAGE(AJ61:AJ62)*'Fixed data'!$C$3</f>
        <v>0.16210160333304469</v>
      </c>
      <c r="AK63" s="34">
        <f>AVERAGE(AK61:AK62)*'Fixed data'!$C$3</f>
        <v>0.15238592312895641</v>
      </c>
      <c r="AL63" s="34">
        <f>AVERAGE(AL61:AL62)*'Fixed data'!$C$3</f>
        <v>0.14267024292486816</v>
      </c>
      <c r="AM63" s="34">
        <f>AVERAGE(AM61:AM62)*'Fixed data'!$C$3</f>
        <v>0.13295456272077988</v>
      </c>
      <c r="AN63" s="34">
        <f>AVERAGE(AN61:AN62)*'Fixed data'!$C$3</f>
        <v>0.12323888251669164</v>
      </c>
      <c r="AO63" s="34">
        <f>AVERAGE(AO61:AO62)*'Fixed data'!$C$3</f>
        <v>0.11352320231260336</v>
      </c>
      <c r="AP63" s="34">
        <f>AVERAGE(AP61:AP62)*'Fixed data'!$C$3</f>
        <v>0.10380752210851511</v>
      </c>
      <c r="AQ63" s="34">
        <f>AVERAGE(AQ61:AQ62)*'Fixed data'!$C$3</f>
        <v>9.4091841904426834E-2</v>
      </c>
      <c r="AR63" s="34">
        <f>AVERAGE(AR61:AR62)*'Fixed data'!$C$3</f>
        <v>8.4376161700338584E-2</v>
      </c>
      <c r="AS63" s="34">
        <f>AVERAGE(AS61:AS62)*'Fixed data'!$C$3</f>
        <v>7.4660481496250333E-2</v>
      </c>
      <c r="AT63" s="34">
        <f>AVERAGE(AT61:AT62)*'Fixed data'!$C$3</f>
        <v>6.4944801292162083E-2</v>
      </c>
      <c r="AU63" s="34">
        <f>AVERAGE(AU61:AU62)*'Fixed data'!$C$3</f>
        <v>5.5229121088073818E-2</v>
      </c>
      <c r="AV63" s="34">
        <f>AVERAGE(AV61:AV62)*'Fixed data'!$C$3</f>
        <v>4.5513440883985574E-2</v>
      </c>
      <c r="AW63" s="34">
        <f>AVERAGE(AW61:AW62)*'Fixed data'!$C$3</f>
        <v>3.5797760679897317E-2</v>
      </c>
      <c r="AX63" s="34">
        <f>AVERAGE(AX61:AX62)*'Fixed data'!$C$3</f>
        <v>2.6082080475809066E-2</v>
      </c>
      <c r="AY63" s="34">
        <f>AVERAGE(AY61:AY62)*'Fixed data'!$C$3</f>
        <v>1.7275900271720806E-2</v>
      </c>
      <c r="AZ63" s="34">
        <f>AVERAGE(AZ61:AZ62)*'Fixed data'!$C$3</f>
        <v>1.1964494067816852E-2</v>
      </c>
      <c r="BA63" s="34">
        <f>AVERAGE(BA61:BA62)*'Fixed data'!$C$3</f>
        <v>9.3007624455453825E-3</v>
      </c>
      <c r="BB63" s="34">
        <f>AVERAGE(BB61:BB62)*'Fixed data'!$C$3</f>
        <v>6.80536727555276E-3</v>
      </c>
      <c r="BC63" s="34">
        <f>AVERAGE(BC61:BC62)*'Fixed data'!$C$3</f>
        <v>4.5740861944803899E-3</v>
      </c>
      <c r="BD63" s="34">
        <f>AVERAGE(BD61:BD62)*'Fixed data'!$C$3</f>
        <v>2.6983433100314391E-3</v>
      </c>
    </row>
    <row r="64" spans="1:56" ht="15.75" thickBot="1">
      <c r="A64" s="115"/>
      <c r="B64" s="12" t="s">
        <v>96</v>
      </c>
      <c r="C64" s="12" t="s">
        <v>45</v>
      </c>
      <c r="D64" s="12" t="s">
        <v>40</v>
      </c>
      <c r="E64" s="53">
        <f t="shared" ref="E64:BD64" si="8">E29+E60+E63</f>
        <v>0.37842750000000014</v>
      </c>
      <c r="F64" s="53">
        <f t="shared" si="8"/>
        <v>1.1991340945076898</v>
      </c>
      <c r="G64" s="53">
        <f t="shared" si="8"/>
        <v>0.49848690420641728</v>
      </c>
      <c r="H64" s="53">
        <f t="shared" si="8"/>
        <v>0.5180812173384769</v>
      </c>
      <c r="I64" s="53">
        <f t="shared" si="8"/>
        <v>0.54708258825213552</v>
      </c>
      <c r="J64" s="53">
        <f t="shared" si="8"/>
        <v>0.57752859920172561</v>
      </c>
      <c r="K64" s="53">
        <f t="shared" si="8"/>
        <v>0.61297635377991511</v>
      </c>
      <c r="L64" s="53">
        <f t="shared" si="8"/>
        <v>0.6533474884658157</v>
      </c>
      <c r="M64" s="53">
        <f t="shared" si="8"/>
        <v>0.70356535478116333</v>
      </c>
      <c r="N64" s="53">
        <f t="shared" si="8"/>
        <v>0.60284844175028185</v>
      </c>
      <c r="O64" s="53">
        <f t="shared" si="8"/>
        <v>0.59313276154619365</v>
      </c>
      <c r="P64" s="53">
        <f t="shared" si="8"/>
        <v>0.58341708134210535</v>
      </c>
      <c r="Q64" s="53">
        <f t="shared" si="8"/>
        <v>0.57370140113801704</v>
      </c>
      <c r="R64" s="53">
        <f t="shared" si="8"/>
        <v>0.56398572093392885</v>
      </c>
      <c r="S64" s="53">
        <f t="shared" si="8"/>
        <v>0.55427004072984054</v>
      </c>
      <c r="T64" s="53">
        <f t="shared" si="8"/>
        <v>0.54455436052575235</v>
      </c>
      <c r="U64" s="53">
        <f t="shared" si="8"/>
        <v>0.53483868032166404</v>
      </c>
      <c r="V64" s="53">
        <f t="shared" si="8"/>
        <v>0.52512300011757584</v>
      </c>
      <c r="W64" s="53">
        <f t="shared" si="8"/>
        <v>0.51540731991348765</v>
      </c>
      <c r="X64" s="53">
        <f t="shared" si="8"/>
        <v>0.50569163970939934</v>
      </c>
      <c r="Y64" s="53">
        <f t="shared" si="8"/>
        <v>0.49597595950531109</v>
      </c>
      <c r="Z64" s="53">
        <f t="shared" si="8"/>
        <v>0.4862602793012229</v>
      </c>
      <c r="AA64" s="53">
        <f t="shared" si="8"/>
        <v>0.47654459909713459</v>
      </c>
      <c r="AB64" s="53">
        <f t="shared" si="8"/>
        <v>0.4668289188930464</v>
      </c>
      <c r="AC64" s="53">
        <f t="shared" si="8"/>
        <v>0.45711323868895815</v>
      </c>
      <c r="AD64" s="53">
        <f t="shared" si="8"/>
        <v>0.44739755848486989</v>
      </c>
      <c r="AE64" s="53">
        <f t="shared" si="8"/>
        <v>0.43768187828078164</v>
      </c>
      <c r="AF64" s="53">
        <f t="shared" si="8"/>
        <v>0.42796619807669345</v>
      </c>
      <c r="AG64" s="53">
        <f t="shared" si="8"/>
        <v>0.41825051787260514</v>
      </c>
      <c r="AH64" s="53">
        <f t="shared" si="8"/>
        <v>0.40853483766851695</v>
      </c>
      <c r="AI64" s="53">
        <f t="shared" si="8"/>
        <v>0.39881915746442864</v>
      </c>
      <c r="AJ64" s="53">
        <f t="shared" si="8"/>
        <v>0.38910347726034039</v>
      </c>
      <c r="AK64" s="53">
        <f t="shared" si="8"/>
        <v>0.37938779705625214</v>
      </c>
      <c r="AL64" s="53">
        <f t="shared" si="8"/>
        <v>0.36967211685216383</v>
      </c>
      <c r="AM64" s="53">
        <f t="shared" si="8"/>
        <v>0.35995643664807558</v>
      </c>
      <c r="AN64" s="53">
        <f t="shared" si="8"/>
        <v>0.35024075644398733</v>
      </c>
      <c r="AO64" s="53">
        <f t="shared" si="8"/>
        <v>0.34052507623989908</v>
      </c>
      <c r="AP64" s="53">
        <f t="shared" si="8"/>
        <v>0.33080939603581083</v>
      </c>
      <c r="AQ64" s="53">
        <f t="shared" si="8"/>
        <v>0.32109371583172253</v>
      </c>
      <c r="AR64" s="53">
        <f t="shared" si="8"/>
        <v>0.31137803562763428</v>
      </c>
      <c r="AS64" s="53">
        <f t="shared" si="8"/>
        <v>0.30166235542354602</v>
      </c>
      <c r="AT64" s="53">
        <f t="shared" si="8"/>
        <v>0.29194667521945777</v>
      </c>
      <c r="AU64" s="53">
        <f t="shared" si="8"/>
        <v>0.28223099501536952</v>
      </c>
      <c r="AV64" s="53">
        <f t="shared" si="8"/>
        <v>0.27251531481128127</v>
      </c>
      <c r="AW64" s="53">
        <f t="shared" si="8"/>
        <v>0.26279963460719302</v>
      </c>
      <c r="AX64" s="53">
        <f t="shared" si="8"/>
        <v>0.25308395440310477</v>
      </c>
      <c r="AY64" s="53">
        <f t="shared" si="8"/>
        <v>0.20177777419901652</v>
      </c>
      <c r="AZ64" s="53">
        <f t="shared" si="8"/>
        <v>7.565917172481823E-2</v>
      </c>
      <c r="BA64" s="53">
        <f t="shared" si="8"/>
        <v>7.0079525081603228E-2</v>
      </c>
      <c r="BB64" s="53">
        <f t="shared" si="8"/>
        <v>6.2633855573729691E-2</v>
      </c>
      <c r="BC64" s="53">
        <f t="shared" si="8"/>
        <v>5.301106897445159E-2</v>
      </c>
      <c r="BD64" s="53">
        <f t="shared" si="8"/>
        <v>4.1912897186553284E-2</v>
      </c>
    </row>
    <row r="65" spans="1:56" ht="12.75" customHeight="1">
      <c r="A65" s="210" t="s">
        <v>231</v>
      </c>
      <c r="B65" s="9" t="s">
        <v>36</v>
      </c>
      <c r="D65" s="4" t="s">
        <v>40</v>
      </c>
      <c r="E65" s="34">
        <f>'Fixed data'!$G$6*E86/1000000</f>
        <v>0</v>
      </c>
      <c r="F65" s="34">
        <f>'Fixed data'!$G$6*F86/1000000</f>
        <v>0</v>
      </c>
      <c r="G65" s="34">
        <f>'Fixed data'!$G$6*G86/1000000</f>
        <v>0</v>
      </c>
      <c r="H65" s="34">
        <f>'Fixed data'!$G$6*H86/1000000</f>
        <v>0</v>
      </c>
      <c r="I65" s="34">
        <f>'Fixed data'!$G$6*I86/1000000</f>
        <v>0</v>
      </c>
      <c r="J65" s="34">
        <f>'Fixed data'!$G$6*J86/1000000</f>
        <v>0</v>
      </c>
      <c r="K65" s="34">
        <f>'Fixed data'!$G$6*K86/1000000</f>
        <v>0</v>
      </c>
      <c r="L65" s="34">
        <f>'Fixed data'!$G$6*L86/1000000</f>
        <v>0</v>
      </c>
      <c r="M65" s="34">
        <f>'Fixed data'!$G$6*M86/1000000</f>
        <v>0</v>
      </c>
      <c r="N65" s="34">
        <f>'Fixed data'!$G$6*N86/1000000</f>
        <v>0</v>
      </c>
      <c r="O65" s="34">
        <f>'Fixed data'!$G$6*O86/1000000</f>
        <v>0</v>
      </c>
      <c r="P65" s="34">
        <f>'Fixed data'!$G$6*P86/1000000</f>
        <v>0</v>
      </c>
      <c r="Q65" s="34">
        <f>'Fixed data'!$G$6*Q86/1000000</f>
        <v>0</v>
      </c>
      <c r="R65" s="34">
        <f>'Fixed data'!$G$6*R86/1000000</f>
        <v>0</v>
      </c>
      <c r="S65" s="34">
        <f>'Fixed data'!$G$6*S86/1000000</f>
        <v>0</v>
      </c>
      <c r="T65" s="34">
        <f>'Fixed data'!$G$6*T86/1000000</f>
        <v>0</v>
      </c>
      <c r="U65" s="34">
        <f>'Fixed data'!$G$6*U86/1000000</f>
        <v>0</v>
      </c>
      <c r="V65" s="34">
        <f>'Fixed data'!$G$6*V86/1000000</f>
        <v>0</v>
      </c>
      <c r="W65" s="34">
        <f>'Fixed data'!$G$6*W86/1000000</f>
        <v>0</v>
      </c>
      <c r="X65" s="34">
        <f>'Fixed data'!$G$6*X86/1000000</f>
        <v>0</v>
      </c>
      <c r="Y65" s="34">
        <f>'Fixed data'!$G$6*Y86/1000000</f>
        <v>0</v>
      </c>
      <c r="Z65" s="34">
        <f>'Fixed data'!$G$6*Z86/1000000</f>
        <v>0</v>
      </c>
      <c r="AA65" s="34">
        <f>'Fixed data'!$G$6*AA86/1000000</f>
        <v>0</v>
      </c>
      <c r="AB65" s="34">
        <f>'Fixed data'!$G$6*AB86/1000000</f>
        <v>0</v>
      </c>
      <c r="AC65" s="34">
        <f>'Fixed data'!$G$6*AC86/1000000</f>
        <v>0</v>
      </c>
      <c r="AD65" s="34">
        <f>'Fixed data'!$G$6*AD86/1000000</f>
        <v>0</v>
      </c>
      <c r="AE65" s="34">
        <f>'Fixed data'!$G$6*AE86/1000000</f>
        <v>0</v>
      </c>
      <c r="AF65" s="34">
        <f>'Fixed data'!$G$6*AF86/1000000</f>
        <v>0</v>
      </c>
      <c r="AG65" s="34">
        <f>'Fixed data'!$G$6*AG86/1000000</f>
        <v>0</v>
      </c>
      <c r="AH65" s="34">
        <f>'Fixed data'!$G$6*AH86/1000000</f>
        <v>0</v>
      </c>
      <c r="AI65" s="34">
        <f>'Fixed data'!$G$6*AI86/1000000</f>
        <v>0</v>
      </c>
      <c r="AJ65" s="34">
        <f>'Fixed data'!$G$6*AJ86/1000000</f>
        <v>0</v>
      </c>
      <c r="AK65" s="34">
        <f>'Fixed data'!$G$6*AK86/1000000</f>
        <v>0</v>
      </c>
      <c r="AL65" s="34">
        <f>'Fixed data'!$G$6*AL86/1000000</f>
        <v>0</v>
      </c>
      <c r="AM65" s="34">
        <f>'Fixed data'!$G$6*AM86/1000000</f>
        <v>0</v>
      </c>
      <c r="AN65" s="34">
        <f>'Fixed data'!$G$6*AN86/1000000</f>
        <v>0</v>
      </c>
      <c r="AO65" s="34">
        <f>'Fixed data'!$G$6*AO86/1000000</f>
        <v>0</v>
      </c>
      <c r="AP65" s="34">
        <f>'Fixed data'!$G$6*AP86/1000000</f>
        <v>0</v>
      </c>
      <c r="AQ65" s="34">
        <f>'Fixed data'!$G$6*AQ86/1000000</f>
        <v>0</v>
      </c>
      <c r="AR65" s="34">
        <f>'Fixed data'!$G$6*AR86/1000000</f>
        <v>0</v>
      </c>
      <c r="AS65" s="34">
        <f>'Fixed data'!$G$6*AS86/1000000</f>
        <v>0</v>
      </c>
      <c r="AT65" s="34">
        <f>'Fixed data'!$G$6*AT86/1000000</f>
        <v>0</v>
      </c>
      <c r="AU65" s="34">
        <f>'Fixed data'!$G$6*AU86/1000000</f>
        <v>0</v>
      </c>
      <c r="AV65" s="34">
        <f>'Fixed data'!$G$6*AV86/1000000</f>
        <v>0</v>
      </c>
      <c r="AW65" s="34">
        <f>'Fixed data'!$G$6*AW86/1000000</f>
        <v>0</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c r="A66" s="211"/>
      <c r="B66" s="9" t="s">
        <v>203</v>
      </c>
      <c r="D66" s="4" t="s">
        <v>40</v>
      </c>
      <c r="E66" s="34">
        <f>E87*'Fixed data'!H$5/1000000</f>
        <v>0</v>
      </c>
      <c r="F66" s="34">
        <f>F87*'Fixed data'!I$5/1000000</f>
        <v>0</v>
      </c>
      <c r="G66" s="34">
        <f>G87*'Fixed data'!J$5/1000000</f>
        <v>0</v>
      </c>
      <c r="H66" s="34">
        <f>H87*'Fixed data'!K$5/1000000</f>
        <v>0</v>
      </c>
      <c r="I66" s="34">
        <f>I87*'Fixed data'!L$5/1000000</f>
        <v>0</v>
      </c>
      <c r="J66" s="34">
        <f>J87*'Fixed data'!M$5/1000000</f>
        <v>0</v>
      </c>
      <c r="K66" s="34">
        <f>K87*'Fixed data'!N$5/1000000</f>
        <v>0</v>
      </c>
      <c r="L66" s="34">
        <f>L87*'Fixed data'!O$5/1000000</f>
        <v>0</v>
      </c>
      <c r="M66" s="34">
        <f>M87*'Fixed data'!P$5/1000000</f>
        <v>0</v>
      </c>
      <c r="N66" s="34">
        <f>N87*'Fixed data'!Q$5/1000000</f>
        <v>0</v>
      </c>
      <c r="O66" s="34">
        <f>O87*'Fixed data'!R$5/1000000</f>
        <v>0</v>
      </c>
      <c r="P66" s="34">
        <f>P87*'Fixed data'!S$5/1000000</f>
        <v>0</v>
      </c>
      <c r="Q66" s="34">
        <f>Q87*'Fixed data'!T$5/1000000</f>
        <v>0</v>
      </c>
      <c r="R66" s="34">
        <f>R87*'Fixed data'!U$5/1000000</f>
        <v>0</v>
      </c>
      <c r="S66" s="34">
        <f>S87*'Fixed data'!V$5/1000000</f>
        <v>0</v>
      </c>
      <c r="T66" s="34">
        <f>T87*'Fixed data'!W$5/1000000</f>
        <v>0</v>
      </c>
      <c r="U66" s="34">
        <f>U87*'Fixed data'!X$5/1000000</f>
        <v>0</v>
      </c>
      <c r="V66" s="34">
        <f>V87*'Fixed data'!Y$5/1000000</f>
        <v>0</v>
      </c>
      <c r="W66" s="34">
        <f>W87*'Fixed data'!Z$5/1000000</f>
        <v>0</v>
      </c>
      <c r="X66" s="34">
        <f>X87*'Fixed data'!AA$5/1000000</f>
        <v>0</v>
      </c>
      <c r="Y66" s="34">
        <f>Y87*'Fixed data'!AB$5/1000000</f>
        <v>0</v>
      </c>
      <c r="Z66" s="34">
        <f>Z87*'Fixed data'!AC$5/1000000</f>
        <v>0</v>
      </c>
      <c r="AA66" s="34">
        <f>AA87*'Fixed data'!AD$5/1000000</f>
        <v>0</v>
      </c>
      <c r="AB66" s="34">
        <f>AB87*'Fixed data'!AE$5/1000000</f>
        <v>0</v>
      </c>
      <c r="AC66" s="34">
        <f>AC87*'Fixed data'!AF$5/1000000</f>
        <v>0</v>
      </c>
      <c r="AD66" s="34">
        <f>AD87*'Fixed data'!AG$5/1000000</f>
        <v>0</v>
      </c>
      <c r="AE66" s="34">
        <f>AE87*'Fixed data'!AH$5/1000000</f>
        <v>0</v>
      </c>
      <c r="AF66" s="34">
        <f>AF87*'Fixed data'!AI$5/1000000</f>
        <v>0</v>
      </c>
      <c r="AG66" s="34">
        <f>AG87*'Fixed data'!AJ$5/1000000</f>
        <v>0</v>
      </c>
      <c r="AH66" s="34">
        <f>AH87*'Fixed data'!AK$5/1000000</f>
        <v>0</v>
      </c>
      <c r="AI66" s="34">
        <f>AI87*'Fixed data'!AL$5/1000000</f>
        <v>0</v>
      </c>
      <c r="AJ66" s="34">
        <f>AJ87*'Fixed data'!AM$5/1000000</f>
        <v>0</v>
      </c>
      <c r="AK66" s="34">
        <f>AK87*'Fixed data'!AN$5/1000000</f>
        <v>0</v>
      </c>
      <c r="AL66" s="34">
        <f>AL87*'Fixed data'!AO$5/1000000</f>
        <v>0</v>
      </c>
      <c r="AM66" s="34">
        <f>AM87*'Fixed data'!AP$5/1000000</f>
        <v>0</v>
      </c>
      <c r="AN66" s="34">
        <f>AN87*'Fixed data'!AQ$5/1000000</f>
        <v>0</v>
      </c>
      <c r="AO66" s="34">
        <f>AO87*'Fixed data'!AR$5/1000000</f>
        <v>0</v>
      </c>
      <c r="AP66" s="34">
        <f>AP87*'Fixed data'!AS$5/1000000</f>
        <v>0</v>
      </c>
      <c r="AQ66" s="34">
        <f>AQ87*'Fixed data'!AT$5/1000000</f>
        <v>0</v>
      </c>
      <c r="AR66" s="34">
        <f>AR87*'Fixed data'!AU$5/1000000</f>
        <v>0</v>
      </c>
      <c r="AS66" s="34">
        <f>AS87*'Fixed data'!AV$5/1000000</f>
        <v>0</v>
      </c>
      <c r="AT66" s="34">
        <f>AT87*'Fixed data'!AW$5/1000000</f>
        <v>0</v>
      </c>
      <c r="AU66" s="34">
        <f>AU87*'Fixed data'!AX$5/1000000</f>
        <v>0</v>
      </c>
      <c r="AV66" s="34">
        <f>AV87*'Fixed data'!AY$5/1000000</f>
        <v>0</v>
      </c>
      <c r="AW66" s="34">
        <f>AW87*'Fixed data'!AZ$5/1000000</f>
        <v>0</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c r="A67" s="211"/>
      <c r="B67" s="9" t="s">
        <v>299</v>
      </c>
      <c r="C67" s="11"/>
      <c r="D67" s="11" t="s">
        <v>40</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c r="A68" s="211"/>
      <c r="B68" s="9" t="s">
        <v>300</v>
      </c>
      <c r="C68" s="9"/>
      <c r="D68" s="9" t="s">
        <v>40</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c r="A69" s="211"/>
      <c r="B69" s="4" t="s">
        <v>204</v>
      </c>
      <c r="D69" s="9" t="s">
        <v>40</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11"/>
      <c r="B70" s="9" t="s">
        <v>70</v>
      </c>
      <c r="C70" s="9"/>
      <c r="D70" s="4" t="s">
        <v>40</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11"/>
      <c r="B71" s="9" t="s">
        <v>71</v>
      </c>
      <c r="C71" s="9"/>
      <c r="D71" s="4" t="s">
        <v>40</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11"/>
      <c r="B72" s="4" t="s">
        <v>85</v>
      </c>
      <c r="D72" s="9" t="s">
        <v>40</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11"/>
      <c r="B73" s="9" t="s">
        <v>37</v>
      </c>
      <c r="C73" s="9"/>
      <c r="D73" s="9" t="s">
        <v>40</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11"/>
      <c r="B74" s="9" t="s">
        <v>38</v>
      </c>
      <c r="C74" s="9"/>
      <c r="D74" s="9" t="s">
        <v>40</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11"/>
      <c r="B75" s="9" t="s">
        <v>212</v>
      </c>
      <c r="C75" s="9"/>
      <c r="D75" s="9" t="s">
        <v>40</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12"/>
      <c r="B76" s="13" t="s">
        <v>102</v>
      </c>
      <c r="C76" s="13"/>
      <c r="D76" s="13" t="s">
        <v>40</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c r="A77" s="75"/>
      <c r="B77" s="14" t="s">
        <v>16</v>
      </c>
      <c r="C77" s="14"/>
      <c r="D77" s="14" t="s">
        <v>40</v>
      </c>
      <c r="E77" s="54">
        <f>IF('Fixed data'!$G$19=FALSE,E64+E76,E64)</f>
        <v>0.37842750000000014</v>
      </c>
      <c r="F77" s="54">
        <f>IF('Fixed data'!$G$19=FALSE,F64+F76,F64)</f>
        <v>1.1991340945076898</v>
      </c>
      <c r="G77" s="54">
        <f>IF('Fixed data'!$G$19=FALSE,G64+G76,G64)</f>
        <v>0.49848690420641728</v>
      </c>
      <c r="H77" s="54">
        <f>IF('Fixed data'!$G$19=FALSE,H64+H76,H64)</f>
        <v>0.5180812173384769</v>
      </c>
      <c r="I77" s="54">
        <f>IF('Fixed data'!$G$19=FALSE,I64+I76,I64)</f>
        <v>0.54708258825213552</v>
      </c>
      <c r="J77" s="54">
        <f>IF('Fixed data'!$G$19=FALSE,J64+J76,J64)</f>
        <v>0.57752859920172561</v>
      </c>
      <c r="K77" s="54">
        <f>IF('Fixed data'!$G$19=FALSE,K64+K76,K64)</f>
        <v>0.61297635377991511</v>
      </c>
      <c r="L77" s="54">
        <f>IF('Fixed data'!$G$19=FALSE,L64+L76,L64)</f>
        <v>0.6533474884658157</v>
      </c>
      <c r="M77" s="54">
        <f>IF('Fixed data'!$G$19=FALSE,M64+M76,M64)</f>
        <v>0.70356535478116333</v>
      </c>
      <c r="N77" s="54">
        <f>IF('Fixed data'!$G$19=FALSE,N64+N76,N64)</f>
        <v>0.60284844175028185</v>
      </c>
      <c r="O77" s="54">
        <f>IF('Fixed data'!$G$19=FALSE,O64+O76,O64)</f>
        <v>0.59313276154619365</v>
      </c>
      <c r="P77" s="54">
        <f>IF('Fixed data'!$G$19=FALSE,P64+P76,P64)</f>
        <v>0.58341708134210535</v>
      </c>
      <c r="Q77" s="54">
        <f>IF('Fixed data'!$G$19=FALSE,Q64+Q76,Q64)</f>
        <v>0.57370140113801704</v>
      </c>
      <c r="R77" s="54">
        <f>IF('Fixed data'!$G$19=FALSE,R64+R76,R64)</f>
        <v>0.56398572093392885</v>
      </c>
      <c r="S77" s="54">
        <f>IF('Fixed data'!$G$19=FALSE,S64+S76,S64)</f>
        <v>0.55427004072984054</v>
      </c>
      <c r="T77" s="54">
        <f>IF('Fixed data'!$G$19=FALSE,T64+T76,T64)</f>
        <v>0.54455436052575235</v>
      </c>
      <c r="U77" s="54">
        <f>IF('Fixed data'!$G$19=FALSE,U64+U76,U64)</f>
        <v>0.53483868032166404</v>
      </c>
      <c r="V77" s="54">
        <f>IF('Fixed data'!$G$19=FALSE,V64+V76,V64)</f>
        <v>0.52512300011757584</v>
      </c>
      <c r="W77" s="54">
        <f>IF('Fixed data'!$G$19=FALSE,W64+W76,W64)</f>
        <v>0.51540731991348765</v>
      </c>
      <c r="X77" s="54">
        <f>IF('Fixed data'!$G$19=FALSE,X64+X76,X64)</f>
        <v>0.50569163970939934</v>
      </c>
      <c r="Y77" s="54">
        <f>IF('Fixed data'!$G$19=FALSE,Y64+Y76,Y64)</f>
        <v>0.49597595950531109</v>
      </c>
      <c r="Z77" s="54">
        <f>IF('Fixed data'!$G$19=FALSE,Z64+Z76,Z64)</f>
        <v>0.4862602793012229</v>
      </c>
      <c r="AA77" s="54">
        <f>IF('Fixed data'!$G$19=FALSE,AA64+AA76,AA64)</f>
        <v>0.47654459909713459</v>
      </c>
      <c r="AB77" s="54">
        <f>IF('Fixed data'!$G$19=FALSE,AB64+AB76,AB64)</f>
        <v>0.4668289188930464</v>
      </c>
      <c r="AC77" s="54">
        <f>IF('Fixed data'!$G$19=FALSE,AC64+AC76,AC64)</f>
        <v>0.45711323868895815</v>
      </c>
      <c r="AD77" s="54">
        <f>IF('Fixed data'!$G$19=FALSE,AD64+AD76,AD64)</f>
        <v>0.44739755848486989</v>
      </c>
      <c r="AE77" s="54">
        <f>IF('Fixed data'!$G$19=FALSE,AE64+AE76,AE64)</f>
        <v>0.43768187828078164</v>
      </c>
      <c r="AF77" s="54">
        <f>IF('Fixed data'!$G$19=FALSE,AF64+AF76,AF64)</f>
        <v>0.42796619807669345</v>
      </c>
      <c r="AG77" s="54">
        <f>IF('Fixed data'!$G$19=FALSE,AG64+AG76,AG64)</f>
        <v>0.41825051787260514</v>
      </c>
      <c r="AH77" s="54">
        <f>IF('Fixed data'!$G$19=FALSE,AH64+AH76,AH64)</f>
        <v>0.40853483766851695</v>
      </c>
      <c r="AI77" s="54">
        <f>IF('Fixed data'!$G$19=FALSE,AI64+AI76,AI64)</f>
        <v>0.39881915746442864</v>
      </c>
      <c r="AJ77" s="54">
        <f>IF('Fixed data'!$G$19=FALSE,AJ64+AJ76,AJ64)</f>
        <v>0.38910347726034039</v>
      </c>
      <c r="AK77" s="54">
        <f>IF('Fixed data'!$G$19=FALSE,AK64+AK76,AK64)</f>
        <v>0.37938779705625214</v>
      </c>
      <c r="AL77" s="54">
        <f>IF('Fixed data'!$G$19=FALSE,AL64+AL76,AL64)</f>
        <v>0.36967211685216383</v>
      </c>
      <c r="AM77" s="54">
        <f>IF('Fixed data'!$G$19=FALSE,AM64+AM76,AM64)</f>
        <v>0.35995643664807558</v>
      </c>
      <c r="AN77" s="54">
        <f>IF('Fixed data'!$G$19=FALSE,AN64+AN76,AN64)</f>
        <v>0.35024075644398733</v>
      </c>
      <c r="AO77" s="54">
        <f>IF('Fixed data'!$G$19=FALSE,AO64+AO76,AO64)</f>
        <v>0.34052507623989908</v>
      </c>
      <c r="AP77" s="54">
        <f>IF('Fixed data'!$G$19=FALSE,AP64+AP76,AP64)</f>
        <v>0.33080939603581083</v>
      </c>
      <c r="AQ77" s="54">
        <f>IF('Fixed data'!$G$19=FALSE,AQ64+AQ76,AQ64)</f>
        <v>0.32109371583172253</v>
      </c>
      <c r="AR77" s="54">
        <f>IF('Fixed data'!$G$19=FALSE,AR64+AR76,AR64)</f>
        <v>0.31137803562763428</v>
      </c>
      <c r="AS77" s="54">
        <f>IF('Fixed data'!$G$19=FALSE,AS64+AS76,AS64)</f>
        <v>0.30166235542354602</v>
      </c>
      <c r="AT77" s="54">
        <f>IF('Fixed data'!$G$19=FALSE,AT64+AT76,AT64)</f>
        <v>0.29194667521945777</v>
      </c>
      <c r="AU77" s="54">
        <f>IF('Fixed data'!$G$19=FALSE,AU64+AU76,AU64)</f>
        <v>0.28223099501536952</v>
      </c>
      <c r="AV77" s="54">
        <f>IF('Fixed data'!$G$19=FALSE,AV64+AV76,AV64)</f>
        <v>0.27251531481128127</v>
      </c>
      <c r="AW77" s="54">
        <f>IF('Fixed data'!$G$19=FALSE,AW64+AW76,AW64)</f>
        <v>0.26279963460719302</v>
      </c>
      <c r="AX77" s="54">
        <f>IF('Fixed data'!$G$19=FALSE,AX64+AX76,AX64)</f>
        <v>0.25308395440310477</v>
      </c>
      <c r="AY77" s="54">
        <f>IF('Fixed data'!$G$19=FALSE,AY64+AY76,AY64)</f>
        <v>0.20177777419901652</v>
      </c>
      <c r="AZ77" s="54">
        <f>IF('Fixed data'!$G$19=FALSE,AZ64+AZ76,AZ64)</f>
        <v>7.565917172481823E-2</v>
      </c>
      <c r="BA77" s="54">
        <f>IF('Fixed data'!$G$19=FALSE,BA64+BA76,BA64)</f>
        <v>7.0079525081603228E-2</v>
      </c>
      <c r="BB77" s="54">
        <f>IF('Fixed data'!$G$19=FALSE,BB64+BB76,BB64)</f>
        <v>6.2633855573729691E-2</v>
      </c>
      <c r="BC77" s="54">
        <f>IF('Fixed data'!$G$19=FALSE,BC64+BC76,BC64)</f>
        <v>5.301106897445159E-2</v>
      </c>
      <c r="BD77" s="54">
        <f>IF('Fixed data'!$G$19=FALSE,BD64+BD76,BD64)</f>
        <v>4.1912897186553284E-2</v>
      </c>
    </row>
    <row r="78" spans="1:56" ht="15.75" outlineLevel="1">
      <c r="A78" s="75"/>
      <c r="B78" s="4" t="s">
        <v>64</v>
      </c>
      <c r="C78" s="19" t="s">
        <v>65</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c r="A79" s="75"/>
      <c r="B79" s="51" t="s">
        <v>76</v>
      </c>
      <c r="C79" s="52" t="s">
        <v>77</v>
      </c>
      <c r="D79" s="38"/>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c r="A80" s="75"/>
      <c r="B80" s="11" t="s">
        <v>17</v>
      </c>
      <c r="C80" s="14"/>
      <c r="D80" s="9" t="s">
        <v>40</v>
      </c>
      <c r="E80" s="55">
        <f>IF('Fixed data'!$G$19=TRUE,(E77-SUM(E70:E71))*E78+SUM(E70:E71)*E79,E77*E78)</f>
        <v>0.36563043478260887</v>
      </c>
      <c r="F80" s="55">
        <f t="shared" ref="F80:BD80" si="10">F77*F78</f>
        <v>1.119404508397106</v>
      </c>
      <c r="G80" s="55">
        <f t="shared" si="10"/>
        <v>0.44960662712001226</v>
      </c>
      <c r="H80" s="55">
        <f t="shared" si="10"/>
        <v>0.45147785016623054</v>
      </c>
      <c r="I80" s="55">
        <f t="shared" si="10"/>
        <v>0.4606288593638086</v>
      </c>
      <c r="J80" s="55">
        <f t="shared" si="10"/>
        <v>0.46981988755675774</v>
      </c>
      <c r="K80" s="55">
        <f t="shared" si="10"/>
        <v>0.48179387318394007</v>
      </c>
      <c r="L80" s="55">
        <f t="shared" si="10"/>
        <v>0.4961596329658039</v>
      </c>
      <c r="M80" s="55">
        <f t="shared" si="10"/>
        <v>0.51622769176251371</v>
      </c>
      <c r="N80" s="55">
        <f t="shared" si="10"/>
        <v>0.42737060217239448</v>
      </c>
      <c r="O80" s="55">
        <f t="shared" si="10"/>
        <v>0.40626374269345777</v>
      </c>
      <c r="P80" s="55">
        <f t="shared" si="10"/>
        <v>0.38609568036879555</v>
      </c>
      <c r="Q80" s="55">
        <f t="shared" si="10"/>
        <v>0.36682705843305474</v>
      </c>
      <c r="R80" s="55">
        <f t="shared" si="10"/>
        <v>0.34842010836904269</v>
      </c>
      <c r="S80" s="55">
        <f t="shared" si="10"/>
        <v>0.33083858749643036</v>
      </c>
      <c r="T80" s="55">
        <f t="shared" si="10"/>
        <v>0.31404771896526706</v>
      </c>
      <c r="U80" s="55">
        <f t="shared" si="10"/>
        <v>0.2980141340630329</v>
      </c>
      <c r="V80" s="55">
        <f t="shared" si="10"/>
        <v>0.28270581674737899</v>
      </c>
      <c r="W80" s="55">
        <f t="shared" si="10"/>
        <v>0.26809205031999972</v>
      </c>
      <c r="X80" s="55">
        <f t="shared" si="10"/>
        <v>0.25414336616025601</v>
      </c>
      <c r="Y80" s="55">
        <f t="shared" si="10"/>
        <v>0.24083149444022531</v>
      </c>
      <c r="Z80" s="55">
        <f t="shared" si="10"/>
        <v>0.22812931674579132</v>
      </c>
      <c r="AA80" s="55">
        <f t="shared" si="10"/>
        <v>0.21601082053122614</v>
      </c>
      <c r="AB80" s="55">
        <f t="shared" si="10"/>
        <v>0.20445105533743785</v>
      </c>
      <c r="AC80" s="55">
        <f t="shared" si="10"/>
        <v>0.19342609070668643</v>
      </c>
      <c r="AD80" s="55">
        <f t="shared" si="10"/>
        <v>0.18291297572909801</v>
      </c>
      <c r="AE80" s="55">
        <f t="shared" si="10"/>
        <v>0.17288970015874019</v>
      </c>
      <c r="AF80" s="55">
        <f t="shared" si="10"/>
        <v>0.16333515703936541</v>
      </c>
      <c r="AG80" s="55">
        <f t="shared" si="10"/>
        <v>0.1542291067821851</v>
      </c>
      <c r="AH80" s="55">
        <f t="shared" si="10"/>
        <v>0.14555214264020883</v>
      </c>
      <c r="AI80" s="55">
        <f t="shared" si="10"/>
        <v>0.15952253622974188</v>
      </c>
      <c r="AJ80" s="55">
        <f t="shared" si="10"/>
        <v>0.15110329033166087</v>
      </c>
      <c r="AK80" s="55">
        <f t="shared" si="10"/>
        <v>0.14303915718114757</v>
      </c>
      <c r="AL80" s="55">
        <f t="shared" si="10"/>
        <v>0.13531659295079945</v>
      </c>
      <c r="AM80" s="55">
        <f t="shared" si="10"/>
        <v>0.12792254151899263</v>
      </c>
      <c r="AN80" s="55">
        <f t="shared" si="10"/>
        <v>0.12084441754955734</v>
      </c>
      <c r="AO80" s="55">
        <f t="shared" si="10"/>
        <v>0.1140700901433646</v>
      </c>
      <c r="AP80" s="55">
        <f t="shared" si="10"/>
        <v>0.10758786704286336</v>
      </c>
      <c r="AQ80" s="55">
        <f t="shared" si="10"/>
        <v>0.10138647937122619</v>
      </c>
      <c r="AR80" s="55">
        <f t="shared" si="10"/>
        <v>9.5455066888361431E-2</v>
      </c>
      <c r="AS80" s="55">
        <f t="shared" si="10"/>
        <v>8.9783163746628661E-2</v>
      </c>
      <c r="AT80" s="55">
        <f t="shared" si="10"/>
        <v>8.4360684729657465E-2</v>
      </c>
      <c r="AU80" s="55">
        <f t="shared" si="10"/>
        <v>7.9177911958210695E-2</v>
      </c>
      <c r="AV80" s="55">
        <f t="shared" si="10"/>
        <v>7.4225482047560173E-2</v>
      </c>
      <c r="AW80" s="55">
        <f t="shared" si="10"/>
        <v>6.9494373701350948E-2</v>
      </c>
      <c r="AX80" s="55">
        <f t="shared" si="10"/>
        <v>6.4975895727422753E-2</v>
      </c>
      <c r="AY80" s="55">
        <f t="shared" si="10"/>
        <v>5.0294878796739266E-2</v>
      </c>
      <c r="AZ80" s="55">
        <f t="shared" si="10"/>
        <v>1.8309428838196709E-2</v>
      </c>
      <c r="BA80" s="55">
        <f t="shared" si="10"/>
        <v>1.6465204893999854E-2</v>
      </c>
      <c r="BB80" s="55">
        <f t="shared" si="10"/>
        <v>1.4287225890896685E-2</v>
      </c>
      <c r="BC80" s="55">
        <f t="shared" si="10"/>
        <v>1.1740000136209107E-2</v>
      </c>
      <c r="BD80" s="55">
        <f t="shared" si="10"/>
        <v>9.0118093908500944E-3</v>
      </c>
    </row>
    <row r="81" spans="1:56">
      <c r="A81" s="75"/>
      <c r="B81" s="15" t="s">
        <v>18</v>
      </c>
      <c r="C81" s="15"/>
      <c r="D81" s="14" t="s">
        <v>40</v>
      </c>
      <c r="E81" s="56">
        <f>+E80</f>
        <v>0.36563043478260887</v>
      </c>
      <c r="F81" s="56">
        <f t="shared" ref="F81:BD81" si="11">+E81+F80</f>
        <v>1.485034943179715</v>
      </c>
      <c r="G81" s="56">
        <f t="shared" si="11"/>
        <v>1.9346415702997273</v>
      </c>
      <c r="H81" s="56">
        <f t="shared" si="11"/>
        <v>2.3861194204659579</v>
      </c>
      <c r="I81" s="56">
        <f t="shared" si="11"/>
        <v>2.8467482798297663</v>
      </c>
      <c r="J81" s="56">
        <f t="shared" si="11"/>
        <v>3.3165681673865239</v>
      </c>
      <c r="K81" s="56">
        <f t="shared" si="11"/>
        <v>3.7983620405704639</v>
      </c>
      <c r="L81" s="56">
        <f t="shared" si="11"/>
        <v>4.2945216735362681</v>
      </c>
      <c r="M81" s="56">
        <f t="shared" si="11"/>
        <v>4.8107493652987818</v>
      </c>
      <c r="N81" s="56">
        <f t="shared" si="11"/>
        <v>5.2381199674711763</v>
      </c>
      <c r="O81" s="56">
        <f t="shared" si="11"/>
        <v>5.6443837101646341</v>
      </c>
      <c r="P81" s="56">
        <f t="shared" si="11"/>
        <v>6.0304793905334293</v>
      </c>
      <c r="Q81" s="56">
        <f t="shared" si="11"/>
        <v>6.3973064489664839</v>
      </c>
      <c r="R81" s="56">
        <f t="shared" si="11"/>
        <v>6.7457265573355265</v>
      </c>
      <c r="S81" s="56">
        <f t="shared" si="11"/>
        <v>7.0765651448319566</v>
      </c>
      <c r="T81" s="56">
        <f t="shared" si="11"/>
        <v>7.3906128637972239</v>
      </c>
      <c r="U81" s="56">
        <f t="shared" si="11"/>
        <v>7.6886269978602568</v>
      </c>
      <c r="V81" s="56">
        <f t="shared" si="11"/>
        <v>7.9713328146076359</v>
      </c>
      <c r="W81" s="56">
        <f t="shared" si="11"/>
        <v>8.2394248649276349</v>
      </c>
      <c r="X81" s="56">
        <f t="shared" si="11"/>
        <v>8.4935682310878917</v>
      </c>
      <c r="Y81" s="56">
        <f t="shared" si="11"/>
        <v>8.7343997255281174</v>
      </c>
      <c r="Z81" s="56">
        <f t="shared" si="11"/>
        <v>8.9625290422739088</v>
      </c>
      <c r="AA81" s="56">
        <f t="shared" si="11"/>
        <v>9.1785398628051347</v>
      </c>
      <c r="AB81" s="56">
        <f t="shared" si="11"/>
        <v>9.382990918142573</v>
      </c>
      <c r="AC81" s="56">
        <f t="shared" si="11"/>
        <v>9.5764170088492602</v>
      </c>
      <c r="AD81" s="56">
        <f t="shared" si="11"/>
        <v>9.7593299845783577</v>
      </c>
      <c r="AE81" s="56">
        <f t="shared" si="11"/>
        <v>9.9322196847370972</v>
      </c>
      <c r="AF81" s="56">
        <f t="shared" si="11"/>
        <v>10.095554841776462</v>
      </c>
      <c r="AG81" s="56">
        <f t="shared" si="11"/>
        <v>10.249783948558647</v>
      </c>
      <c r="AH81" s="56">
        <f t="shared" si="11"/>
        <v>10.395336091198857</v>
      </c>
      <c r="AI81" s="56">
        <f t="shared" si="11"/>
        <v>10.554858627428599</v>
      </c>
      <c r="AJ81" s="56">
        <f t="shared" si="11"/>
        <v>10.705961917760259</v>
      </c>
      <c r="AK81" s="56">
        <f t="shared" si="11"/>
        <v>10.849001074941407</v>
      </c>
      <c r="AL81" s="56">
        <f t="shared" si="11"/>
        <v>10.984317667892206</v>
      </c>
      <c r="AM81" s="56">
        <f t="shared" si="11"/>
        <v>11.112240209411199</v>
      </c>
      <c r="AN81" s="56">
        <f t="shared" si="11"/>
        <v>11.233084626960757</v>
      </c>
      <c r="AO81" s="56">
        <f t="shared" si="11"/>
        <v>11.347154717104122</v>
      </c>
      <c r="AP81" s="56">
        <f t="shared" si="11"/>
        <v>11.454742584146985</v>
      </c>
      <c r="AQ81" s="56">
        <f t="shared" si="11"/>
        <v>11.556129063518211</v>
      </c>
      <c r="AR81" s="56">
        <f t="shared" si="11"/>
        <v>11.651584130406572</v>
      </c>
      <c r="AS81" s="56">
        <f t="shared" si="11"/>
        <v>11.741367294153202</v>
      </c>
      <c r="AT81" s="56">
        <f t="shared" si="11"/>
        <v>11.82572797888286</v>
      </c>
      <c r="AU81" s="56">
        <f t="shared" si="11"/>
        <v>11.90490589084107</v>
      </c>
      <c r="AV81" s="56">
        <f t="shared" si="11"/>
        <v>11.979131372888629</v>
      </c>
      <c r="AW81" s="56">
        <f t="shared" si="11"/>
        <v>12.04862574658998</v>
      </c>
      <c r="AX81" s="56">
        <f t="shared" si="11"/>
        <v>12.113601642317404</v>
      </c>
      <c r="AY81" s="56">
        <f t="shared" si="11"/>
        <v>12.163896521114143</v>
      </c>
      <c r="AZ81" s="56">
        <f t="shared" si="11"/>
        <v>12.182205949952341</v>
      </c>
      <c r="BA81" s="56">
        <f t="shared" si="11"/>
        <v>12.198671154846341</v>
      </c>
      <c r="BB81" s="56">
        <f t="shared" si="11"/>
        <v>12.212958380737238</v>
      </c>
      <c r="BC81" s="56">
        <f t="shared" si="11"/>
        <v>12.224698380873447</v>
      </c>
      <c r="BD81" s="56">
        <f t="shared" si="11"/>
        <v>12.233710190264297</v>
      </c>
    </row>
    <row r="82" spans="1:56">
      <c r="A82" s="75"/>
      <c r="B82" s="14"/>
    </row>
    <row r="83" spans="1:56">
      <c r="A83" s="75"/>
    </row>
    <row r="84" spans="1:56">
      <c r="A84" s="117"/>
      <c r="B84" s="124" t="s">
        <v>218</v>
      </c>
      <c r="C84" s="118"/>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row>
    <row r="85" spans="1:56">
      <c r="A85" s="120"/>
      <c r="B85" s="121" t="s">
        <v>323</v>
      </c>
      <c r="C85" s="122"/>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row>
    <row r="86" spans="1:56" ht="12.75" customHeight="1">
      <c r="A86" s="213" t="s">
        <v>301</v>
      </c>
      <c r="B86" s="4" t="s">
        <v>213</v>
      </c>
      <c r="D86" s="4" t="s">
        <v>89</v>
      </c>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row>
    <row r="87" spans="1:56">
      <c r="A87" s="213"/>
      <c r="B87" s="4" t="s">
        <v>214</v>
      </c>
      <c r="D87" s="4" t="s">
        <v>91</v>
      </c>
      <c r="E87" s="34">
        <f>E86*'Fixed data'!H$12</f>
        <v>0</v>
      </c>
      <c r="F87" s="34">
        <f>F86*'Fixed data'!I$12</f>
        <v>0</v>
      </c>
      <c r="G87" s="34">
        <f>G86*'Fixed data'!J$12</f>
        <v>0</v>
      </c>
      <c r="H87" s="34">
        <f>H86*'Fixed data'!K$12</f>
        <v>0</v>
      </c>
      <c r="I87" s="34">
        <f>I86*'Fixed data'!L$12</f>
        <v>0</v>
      </c>
      <c r="J87" s="34">
        <f>J86*'Fixed data'!M$12</f>
        <v>0</v>
      </c>
      <c r="K87" s="34">
        <f>K86*'Fixed data'!N$12</f>
        <v>0</v>
      </c>
      <c r="L87" s="34">
        <f>L86*'Fixed data'!O$12</f>
        <v>0</v>
      </c>
      <c r="M87" s="34">
        <f>M86*'Fixed data'!P$12</f>
        <v>0</v>
      </c>
      <c r="N87" s="34">
        <f>N86*'Fixed data'!Q$12</f>
        <v>0</v>
      </c>
      <c r="O87" s="34">
        <f>O86*'Fixed data'!R$12</f>
        <v>0</v>
      </c>
      <c r="P87" s="34">
        <f>P86*'Fixed data'!S$12</f>
        <v>0</v>
      </c>
      <c r="Q87" s="34">
        <f>Q86*'Fixed data'!T$12</f>
        <v>0</v>
      </c>
      <c r="R87" s="34">
        <f>R86*'Fixed data'!U$12</f>
        <v>0</v>
      </c>
      <c r="S87" s="34">
        <f>S86*'Fixed data'!V$12</f>
        <v>0</v>
      </c>
      <c r="T87" s="34">
        <f>T86*'Fixed data'!W$12</f>
        <v>0</v>
      </c>
      <c r="U87" s="34">
        <f>U86*'Fixed data'!X$12</f>
        <v>0</v>
      </c>
      <c r="V87" s="34">
        <f>V86*'Fixed data'!Y$12</f>
        <v>0</v>
      </c>
      <c r="W87" s="34">
        <f>W86*'Fixed data'!Z$12</f>
        <v>0</v>
      </c>
      <c r="X87" s="34">
        <f>X86*'Fixed data'!AA$12</f>
        <v>0</v>
      </c>
      <c r="Y87" s="34">
        <f>Y86*'Fixed data'!AB$12</f>
        <v>0</v>
      </c>
      <c r="Z87" s="34">
        <f>Z86*'Fixed data'!AC$12</f>
        <v>0</v>
      </c>
      <c r="AA87" s="34">
        <f>AA86*'Fixed data'!AD$12</f>
        <v>0</v>
      </c>
      <c r="AB87" s="34">
        <f>AB86*'Fixed data'!AE$12</f>
        <v>0</v>
      </c>
      <c r="AC87" s="34">
        <f>AC86*'Fixed data'!AF$12</f>
        <v>0</v>
      </c>
      <c r="AD87" s="34">
        <f>AD86*'Fixed data'!AG$12</f>
        <v>0</v>
      </c>
      <c r="AE87" s="34">
        <f>AE86*'Fixed data'!AH$12</f>
        <v>0</v>
      </c>
      <c r="AF87" s="34">
        <f>AF86*'Fixed data'!AI$12</f>
        <v>0</v>
      </c>
      <c r="AG87" s="34">
        <f>AG86*'Fixed data'!AJ$12</f>
        <v>0</v>
      </c>
      <c r="AH87" s="34">
        <f>AH86*'Fixed data'!AK$12</f>
        <v>0</v>
      </c>
      <c r="AI87" s="34">
        <f>AI86*'Fixed data'!AL$12</f>
        <v>0</v>
      </c>
      <c r="AJ87" s="34">
        <f>AJ86*'Fixed data'!AM$12</f>
        <v>0</v>
      </c>
      <c r="AK87" s="34">
        <f>AK86*'Fixed data'!AN$12</f>
        <v>0</v>
      </c>
      <c r="AL87" s="34">
        <f>AL86*'Fixed data'!AO$12</f>
        <v>0</v>
      </c>
      <c r="AM87" s="34">
        <f>AM86*'Fixed data'!AP$12</f>
        <v>0</v>
      </c>
      <c r="AN87" s="34">
        <f>AN86*'Fixed data'!AQ$12</f>
        <v>0</v>
      </c>
      <c r="AO87" s="34">
        <f>AO86*'Fixed data'!AR$12</f>
        <v>0</v>
      </c>
      <c r="AP87" s="34">
        <f>AP86*'Fixed data'!AS$12</f>
        <v>0</v>
      </c>
      <c r="AQ87" s="34">
        <f>AQ86*'Fixed data'!AT$12</f>
        <v>0</v>
      </c>
      <c r="AR87" s="34">
        <f>AR86*'Fixed data'!AU$12</f>
        <v>0</v>
      </c>
      <c r="AS87" s="34">
        <f>AS86*'Fixed data'!AV$12</f>
        <v>0</v>
      </c>
      <c r="AT87" s="34">
        <f>AT86*'Fixed data'!AW$12</f>
        <v>0</v>
      </c>
      <c r="AU87" s="34">
        <f>AU86*'Fixed data'!AX$12</f>
        <v>0</v>
      </c>
      <c r="AV87" s="34">
        <f>AV86*'Fixed data'!AY$12</f>
        <v>0</v>
      </c>
      <c r="AW87" s="34">
        <f>AW86*'Fixed data'!AZ$12</f>
        <v>0</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c r="A88" s="213"/>
      <c r="B88" s="4" t="s">
        <v>215</v>
      </c>
      <c r="D88" s="4" t="s">
        <v>210</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13"/>
      <c r="B89" s="4" t="s">
        <v>216</v>
      </c>
      <c r="D89" s="4" t="s">
        <v>90</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6.5">
      <c r="A90" s="213"/>
      <c r="B90" s="4" t="s">
        <v>333</v>
      </c>
      <c r="D90" s="4" t="s">
        <v>91</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6.5">
      <c r="A91" s="213"/>
      <c r="B91" s="4" t="s">
        <v>334</v>
      </c>
      <c r="D91" s="4" t="s">
        <v>42</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6.5">
      <c r="A92" s="213"/>
      <c r="B92" s="4" t="s">
        <v>335</v>
      </c>
      <c r="D92" s="4" t="s">
        <v>42</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13"/>
      <c r="B93" s="4" t="s">
        <v>217</v>
      </c>
      <c r="D93" s="4" t="s">
        <v>92</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c r="C94" s="36"/>
    </row>
    <row r="95" spans="1:56" ht="16.5">
      <c r="A95" s="86"/>
      <c r="C95" s="36"/>
    </row>
    <row r="96" spans="1:56" ht="16.5">
      <c r="A96" s="86">
        <v>1</v>
      </c>
      <c r="B96" s="4" t="s">
        <v>336</v>
      </c>
    </row>
    <row r="97" spans="1:3">
      <c r="B97" s="70" t="s">
        <v>156</v>
      </c>
    </row>
    <row r="98" spans="1:3">
      <c r="B98" s="4" t="s">
        <v>320</v>
      </c>
    </row>
    <row r="99" spans="1:3">
      <c r="B99" s="4" t="s">
        <v>338</v>
      </c>
    </row>
    <row r="100" spans="1:3" ht="16.5">
      <c r="A100" s="86">
        <v>2</v>
      </c>
      <c r="B100" s="70" t="s">
        <v>155</v>
      </c>
    </row>
    <row r="105" spans="1:3">
      <c r="C105" s="36"/>
    </row>
    <row r="170" spans="2:2">
      <c r="B170" s="4" t="s">
        <v>199</v>
      </c>
    </row>
    <row r="171" spans="2:2">
      <c r="B171" s="4" t="s">
        <v>198</v>
      </c>
    </row>
    <row r="172" spans="2:2">
      <c r="B172" s="4" t="s">
        <v>321</v>
      </c>
    </row>
    <row r="173" spans="2:2">
      <c r="B173" s="4" t="s">
        <v>159</v>
      </c>
    </row>
    <row r="174" spans="2:2">
      <c r="B174" s="4" t="s">
        <v>160</v>
      </c>
    </row>
    <row r="175" spans="2:2">
      <c r="B175" s="4" t="s">
        <v>161</v>
      </c>
    </row>
    <row r="176" spans="2:2">
      <c r="B176" s="4" t="s">
        <v>162</v>
      </c>
    </row>
    <row r="177" spans="2:2">
      <c r="B177" s="4" t="s">
        <v>163</v>
      </c>
    </row>
    <row r="178" spans="2:2">
      <c r="B178" s="4" t="s">
        <v>164</v>
      </c>
    </row>
    <row r="179" spans="2:2">
      <c r="B179" s="4" t="s">
        <v>165</v>
      </c>
    </row>
    <row r="180" spans="2:2">
      <c r="B180" s="4" t="s">
        <v>166</v>
      </c>
    </row>
    <row r="181" spans="2:2">
      <c r="B181" s="4" t="s">
        <v>167</v>
      </c>
    </row>
    <row r="182" spans="2:2">
      <c r="B182" s="4" t="s">
        <v>200</v>
      </c>
    </row>
    <row r="183" spans="2:2">
      <c r="B183" s="4" t="s">
        <v>168</v>
      </c>
    </row>
    <row r="184" spans="2:2">
      <c r="B184" s="4" t="s">
        <v>169</v>
      </c>
    </row>
    <row r="185" spans="2:2">
      <c r="B185" s="4" t="s">
        <v>170</v>
      </c>
    </row>
    <row r="186" spans="2:2">
      <c r="B186" s="4" t="s">
        <v>171</v>
      </c>
    </row>
    <row r="187" spans="2:2">
      <c r="B187" s="4" t="s">
        <v>172</v>
      </c>
    </row>
    <row r="188" spans="2:2">
      <c r="B188" s="4" t="s">
        <v>173</v>
      </c>
    </row>
    <row r="189" spans="2:2">
      <c r="B189" s="4" t="s">
        <v>174</v>
      </c>
    </row>
    <row r="190" spans="2:2">
      <c r="B190" s="4" t="s">
        <v>175</v>
      </c>
    </row>
    <row r="191" spans="2:2">
      <c r="B191" s="4" t="s">
        <v>176</v>
      </c>
    </row>
    <row r="192" spans="2:2">
      <c r="B192" s="4" t="s">
        <v>201</v>
      </c>
    </row>
    <row r="193" spans="2:2">
      <c r="B193" s="4" t="s">
        <v>202</v>
      </c>
    </row>
    <row r="194" spans="2:2">
      <c r="B194" s="4" t="s">
        <v>177</v>
      </c>
    </row>
    <row r="195" spans="2:2">
      <c r="B195" s="4" t="s">
        <v>178</v>
      </c>
    </row>
    <row r="196" spans="2:2">
      <c r="B196" s="4" t="s">
        <v>179</v>
      </c>
    </row>
    <row r="197" spans="2:2">
      <c r="B197" s="4" t="s">
        <v>180</v>
      </c>
    </row>
    <row r="198" spans="2:2">
      <c r="B198" s="4" t="s">
        <v>181</v>
      </c>
    </row>
    <row r="199" spans="2:2">
      <c r="B199" s="4" t="s">
        <v>182</v>
      </c>
    </row>
    <row r="200" spans="2:2">
      <c r="B200" s="4" t="s">
        <v>183</v>
      </c>
    </row>
    <row r="201" spans="2:2">
      <c r="B201" s="4" t="s">
        <v>184</v>
      </c>
    </row>
    <row r="202" spans="2:2">
      <c r="B202" s="4" t="s">
        <v>185</v>
      </c>
    </row>
    <row r="203" spans="2:2">
      <c r="B203" s="4" t="s">
        <v>186</v>
      </c>
    </row>
    <row r="204" spans="2:2">
      <c r="B204" s="4" t="s">
        <v>187</v>
      </c>
    </row>
    <row r="205" spans="2:2">
      <c r="B205" s="4" t="s">
        <v>188</v>
      </c>
    </row>
    <row r="206" spans="2:2">
      <c r="B206" s="4" t="s">
        <v>189</v>
      </c>
    </row>
    <row r="207" spans="2:2">
      <c r="B207" s="4" t="s">
        <v>190</v>
      </c>
    </row>
    <row r="208" spans="2:2">
      <c r="B208" s="4" t="s">
        <v>191</v>
      </c>
    </row>
    <row r="209" spans="2:2">
      <c r="B209" s="4" t="s">
        <v>192</v>
      </c>
    </row>
    <row r="210" spans="2:2">
      <c r="B210" s="4" t="s">
        <v>193</v>
      </c>
    </row>
    <row r="211" spans="2:2">
      <c r="B211" s="4" t="s">
        <v>194</v>
      </c>
    </row>
    <row r="212" spans="2:2">
      <c r="B212" s="4" t="s">
        <v>195</v>
      </c>
    </row>
    <row r="213" spans="2:2">
      <c r="B213" s="4" t="s">
        <v>196</v>
      </c>
    </row>
    <row r="214" spans="2:2">
      <c r="B214" s="4" t="s">
        <v>197</v>
      </c>
    </row>
  </sheetData>
  <sheetProtection password="CD26" sheet="1" objects="1" scenarios="1" selectLockedCells="1" selectUnlockedCells="1"/>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27" orientation="landscape" r:id="rId3"/>
</worksheet>
</file>

<file path=xl/worksheets/sheet8.xml><?xml version="1.0" encoding="utf-8"?>
<worksheet xmlns="http://schemas.openxmlformats.org/spreadsheetml/2006/main" xmlns:r="http://schemas.openxmlformats.org/officeDocument/2006/relationships">
  <dimension ref="A1:B5"/>
  <sheetViews>
    <sheetView workbookViewId="0">
      <selection activeCell="C17" sqref="C17"/>
    </sheetView>
  </sheetViews>
  <sheetFormatPr defaultRowHeight="15"/>
  <cols>
    <col min="1" max="1" width="5.85546875" customWidth="1"/>
    <col min="2" max="2" width="64.85546875" customWidth="1"/>
  </cols>
  <sheetData>
    <row r="1" spans="1:2" ht="18.75">
      <c r="A1" s="1" t="s">
        <v>83</v>
      </c>
    </row>
    <row r="2" spans="1:2">
      <c r="A2" t="s">
        <v>78</v>
      </c>
    </row>
    <row r="4" spans="1:2">
      <c r="A4">
        <v>1</v>
      </c>
      <c r="B4" t="s">
        <v>342</v>
      </c>
    </row>
    <row r="5" spans="1:2">
      <c r="A5">
        <v>2</v>
      </c>
      <c r="B5" t="s">
        <v>343</v>
      </c>
    </row>
  </sheetData>
  <sheetProtection password="CD26"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0.17</DLCPolicyLabelVal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9107C5-B401-4A16-BB12-3D243B9D13F0}">
  <ds:schemaRefs>
    <ds:schemaRef ds:uri="http://schemas.microsoft.com/office/2006/metadata/properties"/>
    <ds:schemaRef ds:uri="eecedeb9-13b3-4e62-b003-046c92e1668a"/>
    <ds:schemaRef ds:uri="efb98dbe-6680-48eb-ac67-85b3a61e7855"/>
    <ds:schemaRef ds:uri="http://schemas.microsoft.com/sharepoint/v3/fields"/>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215976EE-BC0E-49E4-8A34-08E2478D0010}">
  <ds:schemaRefs>
    <ds:schemaRef ds:uri="office.server.policy"/>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version control</vt:lpstr>
      <vt:lpstr>Guidance</vt:lpstr>
      <vt:lpstr>Option summary</vt:lpstr>
      <vt:lpstr>Fixed data</vt:lpstr>
      <vt:lpstr>Baseline scenario</vt:lpstr>
      <vt:lpstr>Workings baseline</vt:lpstr>
      <vt:lpstr>n-0 connection</vt:lpstr>
      <vt:lpstr>n-0 workings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Vincent Cranny</cp:lastModifiedBy>
  <cp:lastPrinted>2013-03-27T15:33:01Z</cp:lastPrinted>
  <dcterms:created xsi:type="dcterms:W3CDTF">2012-02-15T20:11:21Z</dcterms:created>
  <dcterms:modified xsi:type="dcterms:W3CDTF">2017-10-31T13:32:58Z</dcterms:modified>
  <cp:contentType>Analysis</cp:contentType>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