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Current charging information\"/>
    </mc:Choice>
  </mc:AlternateContent>
  <bookViews>
    <workbookView xWindow="0" yWindow="0" windowWidth="25200" windowHeight="11985" tabRatio="880" activeTab="1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5251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A1" i="3"/>
  <c r="B643" i="3"/>
  <c r="B216" i="3"/>
  <c r="B309" i="4" s="1"/>
  <c r="B215" i="3"/>
  <c r="B308" i="4" s="1"/>
  <c r="B214" i="3"/>
  <c r="B307" i="4" s="1"/>
  <c r="B213" i="3"/>
  <c r="B306" i="4" s="1"/>
  <c r="B212" i="3"/>
  <c r="B305" i="4" s="1"/>
  <c r="B211" i="3"/>
  <c r="B304" i="4" s="1"/>
  <c r="B210" i="3"/>
  <c r="B303" i="4" s="1"/>
  <c r="B209" i="3"/>
  <c r="B302" i="4" s="1"/>
  <c r="B208" i="3"/>
  <c r="B301" i="4" s="1"/>
  <c r="B207" i="3"/>
  <c r="B300" i="4" s="1"/>
  <c r="B206" i="3"/>
  <c r="B299" i="4" s="1"/>
  <c r="B205" i="3"/>
  <c r="B298" i="4" s="1"/>
  <c r="B204" i="3"/>
  <c r="B297" i="4" s="1"/>
  <c r="B203" i="3"/>
  <c r="B296" i="4" s="1"/>
  <c r="B202" i="3"/>
  <c r="B295" i="4" s="1"/>
  <c r="B201" i="3"/>
  <c r="B294" i="4" s="1"/>
  <c r="B200" i="3"/>
  <c r="B293" i="4" s="1"/>
  <c r="B199" i="3"/>
  <c r="B292" i="4" s="1"/>
  <c r="B198" i="3"/>
  <c r="B291" i="4" s="1"/>
  <c r="B197" i="3"/>
  <c r="B290" i="4" s="1"/>
  <c r="B196" i="3"/>
  <c r="B289" i="4" s="1"/>
  <c r="B195" i="3"/>
  <c r="B288" i="4" s="1"/>
  <c r="B194" i="3"/>
  <c r="B287" i="4" s="1"/>
  <c r="B193" i="3"/>
  <c r="B286" i="4" s="1"/>
  <c r="B192" i="3"/>
  <c r="B285" i="4" s="1"/>
  <c r="B191" i="3"/>
  <c r="B284" i="4" s="1"/>
  <c r="B190" i="3"/>
  <c r="B283" i="4" s="1"/>
  <c r="B189" i="3"/>
  <c r="B282" i="4" s="1"/>
  <c r="B188" i="3"/>
  <c r="B281" i="4" s="1"/>
  <c r="B187" i="3"/>
  <c r="B280" i="4" s="1"/>
  <c r="B186" i="3"/>
  <c r="B279" i="4" s="1"/>
  <c r="B185" i="3"/>
  <c r="B278" i="4" s="1"/>
  <c r="B184" i="3"/>
  <c r="B277" i="4" s="1"/>
  <c r="B183" i="3"/>
  <c r="B276" i="4" s="1"/>
  <c r="B182" i="3"/>
  <c r="B275" i="4" s="1"/>
  <c r="B181" i="3"/>
  <c r="B274" i="4" s="1"/>
  <c r="B180" i="3"/>
  <c r="B273" i="4" s="1"/>
  <c r="B179" i="3"/>
  <c r="B272" i="4" s="1"/>
  <c r="B178" i="3"/>
  <c r="B271" i="4" s="1"/>
  <c r="B177" i="3"/>
  <c r="B270" i="4" s="1"/>
  <c r="B176" i="3"/>
  <c r="B269" i="4" s="1"/>
  <c r="B175" i="3"/>
  <c r="B268" i="4" s="1"/>
  <c r="B174" i="3"/>
  <c r="B267" i="4" s="1"/>
  <c r="B173" i="3"/>
  <c r="B266" i="4" s="1"/>
  <c r="B172" i="3"/>
  <c r="B265" i="4" s="1"/>
  <c r="B171" i="3"/>
  <c r="B264" i="4" s="1"/>
  <c r="B170" i="3"/>
  <c r="B263" i="4" s="1"/>
  <c r="B169" i="3"/>
  <c r="B262" i="4" s="1"/>
  <c r="B168" i="3"/>
  <c r="B261" i="4" s="1"/>
  <c r="B167" i="3"/>
  <c r="B260" i="4" s="1"/>
  <c r="B166" i="3"/>
  <c r="B259" i="4" s="1"/>
  <c r="B165" i="3"/>
  <c r="B258" i="4" s="1"/>
  <c r="B164" i="3"/>
  <c r="B257" i="4" s="1"/>
  <c r="B163" i="3"/>
  <c r="B256" i="4" s="1"/>
  <c r="B162" i="3"/>
  <c r="B255" i="4" s="1"/>
  <c r="B161" i="3"/>
  <c r="B254" i="4" s="1"/>
  <c r="B160" i="3"/>
  <c r="B253" i="4" s="1"/>
  <c r="B159" i="3"/>
  <c r="B252" i="4" s="1"/>
  <c r="B158" i="3"/>
  <c r="B251" i="4" s="1"/>
  <c r="B157" i="3"/>
  <c r="B250" i="4" s="1"/>
  <c r="B156" i="3"/>
  <c r="B249" i="4" s="1"/>
  <c r="B155" i="3"/>
  <c r="B248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9" i="3"/>
  <c r="B232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 i="3"/>
  <c r="B83" i="3"/>
  <c r="B707" i="3"/>
  <c r="B717" i="3" s="1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A1" i="2"/>
  <c r="A1" i="1"/>
  <c r="B225" i="4" l="1"/>
  <c r="B413" i="3"/>
  <c r="D225" i="3"/>
  <c r="B225" i="3"/>
  <c r="E225" i="3"/>
  <c r="C225" i="3"/>
  <c r="C52" i="3"/>
  <c r="E331" i="3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346" i="3" s="1"/>
  <c r="C68" i="3"/>
  <c r="C347" i="3" s="1"/>
  <c r="C69" i="3"/>
  <c r="C70" i="3"/>
  <c r="C71" i="3"/>
  <c r="C72" i="3"/>
  <c r="C73" i="3"/>
  <c r="C352" i="3" s="1"/>
  <c r="C74" i="3"/>
  <c r="B78" i="4" s="1"/>
  <c r="C75" i="3"/>
  <c r="C354" i="3" s="1"/>
  <c r="C76" i="3"/>
  <c r="B80" i="4" s="1"/>
  <c r="C77" i="3"/>
  <c r="B356" i="3" s="1"/>
  <c r="C78" i="3"/>
  <c r="B82" i="4" s="1"/>
  <c r="C79" i="3"/>
  <c r="B83" i="4" s="1"/>
  <c r="C80" i="3"/>
  <c r="B84" i="4" s="1"/>
  <c r="C81" i="3"/>
  <c r="B360" i="3" s="1"/>
  <c r="C82" i="3"/>
  <c r="B86" i="4" s="1"/>
  <c r="C83" i="3"/>
  <c r="B87" i="4" s="1"/>
  <c r="C84" i="3"/>
  <c r="B88" i="4" s="1"/>
  <c r="C56" i="4"/>
  <c r="E347" i="3"/>
  <c r="E81" i="4"/>
  <c r="E357" i="3"/>
  <c r="E83" i="4"/>
  <c r="C737" i="3"/>
  <c r="D771" i="3" s="1"/>
  <c r="B737" i="3"/>
  <c r="B745" i="3" s="1"/>
  <c r="E727" i="3"/>
  <c r="E726" i="3"/>
  <c r="D727" i="3"/>
  <c r="D737" i="3" s="1"/>
  <c r="E771" i="3" s="1"/>
  <c r="B698" i="3"/>
  <c r="C643" i="3"/>
  <c r="E643" i="3"/>
  <c r="B82" i="3"/>
  <c r="D643" i="3"/>
  <c r="E79" i="4" l="1"/>
  <c r="C85" i="4"/>
  <c r="C359" i="3"/>
  <c r="E86" i="4"/>
  <c r="E71" i="4"/>
  <c r="C81" i="4"/>
  <c r="C121" i="4" s="1"/>
  <c r="E77" i="4"/>
  <c r="E72" i="4"/>
  <c r="E351" i="4" s="1"/>
  <c r="C331" i="3"/>
  <c r="D347" i="3"/>
  <c r="E562" i="3" s="1"/>
  <c r="E603" i="3" s="1"/>
  <c r="D346" i="3"/>
  <c r="D331" i="3"/>
  <c r="E546" i="3" s="1"/>
  <c r="E587" i="3" s="1"/>
  <c r="C233" i="3"/>
  <c r="E737" i="3"/>
  <c r="F771" i="3" s="1"/>
  <c r="B794" i="3" s="1"/>
  <c r="E88" i="4"/>
  <c r="E355" i="3"/>
  <c r="F570" i="3" s="1"/>
  <c r="F611" i="3" s="1"/>
  <c r="C78" i="4"/>
  <c r="E87" i="4"/>
  <c r="E366" i="4" s="1"/>
  <c r="E85" i="4"/>
  <c r="E359" i="3"/>
  <c r="E848" i="3" s="1"/>
  <c r="C357" i="3"/>
  <c r="C846" i="3" s="1"/>
  <c r="C355" i="3"/>
  <c r="C844" i="3" s="1"/>
  <c r="E78" i="4"/>
  <c r="D359" i="3"/>
  <c r="D848" i="3" s="1"/>
  <c r="B233" i="3"/>
  <c r="D361" i="3"/>
  <c r="E576" i="3" s="1"/>
  <c r="E617" i="3" s="1"/>
  <c r="C88" i="4"/>
  <c r="C87" i="4"/>
  <c r="C127" i="4" s="1"/>
  <c r="C86" i="4"/>
  <c r="E84" i="4"/>
  <c r="E363" i="4" s="1"/>
  <c r="C84" i="4"/>
  <c r="C83" i="4"/>
  <c r="C123" i="4" s="1"/>
  <c r="E82" i="4"/>
  <c r="C82" i="4"/>
  <c r="C122" i="4" s="1"/>
  <c r="E80" i="4"/>
  <c r="C80" i="4"/>
  <c r="C120" i="4" s="1"/>
  <c r="E353" i="3"/>
  <c r="F568" i="3" s="1"/>
  <c r="F609" i="3" s="1"/>
  <c r="C353" i="3"/>
  <c r="C842" i="3" s="1"/>
  <c r="D363" i="3"/>
  <c r="D852" i="3" s="1"/>
  <c r="D362" i="3"/>
  <c r="E577" i="3" s="1"/>
  <c r="E618" i="3" s="1"/>
  <c r="D86" i="4"/>
  <c r="D84" i="4"/>
  <c r="D124" i="4" s="1"/>
  <c r="B359" i="3"/>
  <c r="B848" i="3" s="1"/>
  <c r="D357" i="3"/>
  <c r="D846" i="3" s="1"/>
  <c r="D82" i="4"/>
  <c r="D361" i="4" s="1"/>
  <c r="B357" i="3"/>
  <c r="B397" i="3" s="1"/>
  <c r="D355" i="3"/>
  <c r="E570" i="3" s="1"/>
  <c r="E611" i="3" s="1"/>
  <c r="D354" i="3"/>
  <c r="E569" i="3" s="1"/>
  <c r="E610" i="3" s="1"/>
  <c r="D353" i="3"/>
  <c r="E568" i="3" s="1"/>
  <c r="E609" i="3" s="1"/>
  <c r="D352" i="3"/>
  <c r="E567" i="3" s="1"/>
  <c r="E608" i="3" s="1"/>
  <c r="E363" i="3"/>
  <c r="F578" i="3" s="1"/>
  <c r="F619" i="3" s="1"/>
  <c r="C363" i="3"/>
  <c r="D578" i="3" s="1"/>
  <c r="D619" i="3" s="1"/>
  <c r="D88" i="4"/>
  <c r="D367" i="4" s="1"/>
  <c r="B363" i="3"/>
  <c r="B403" i="3" s="1"/>
  <c r="D360" i="3"/>
  <c r="D849" i="3" s="1"/>
  <c r="D358" i="3"/>
  <c r="E573" i="3" s="1"/>
  <c r="E614" i="3" s="1"/>
  <c r="D356" i="3"/>
  <c r="D845" i="3" s="1"/>
  <c r="B81" i="4"/>
  <c r="B121" i="4" s="1"/>
  <c r="D80" i="4"/>
  <c r="D359" i="4" s="1"/>
  <c r="B355" i="3"/>
  <c r="B395" i="3" s="1"/>
  <c r="D78" i="4"/>
  <c r="D357" i="4" s="1"/>
  <c r="B353" i="3"/>
  <c r="B393" i="3" s="1"/>
  <c r="D72" i="4"/>
  <c r="D351" i="4" s="1"/>
  <c r="B347" i="3"/>
  <c r="B387" i="3" s="1"/>
  <c r="D56" i="4"/>
  <c r="D96" i="4" s="1"/>
  <c r="B331" i="3"/>
  <c r="B371" i="3" s="1"/>
  <c r="B361" i="3"/>
  <c r="B850" i="3" s="1"/>
  <c r="B366" i="4"/>
  <c r="B127" i="4"/>
  <c r="B365" i="4"/>
  <c r="B126" i="4"/>
  <c r="B363" i="4"/>
  <c r="B124" i="4"/>
  <c r="B361" i="4"/>
  <c r="B122" i="4"/>
  <c r="D569" i="3"/>
  <c r="D610" i="3" s="1"/>
  <c r="C843" i="3"/>
  <c r="D567" i="3"/>
  <c r="D608" i="3" s="1"/>
  <c r="C841" i="3"/>
  <c r="D561" i="3"/>
  <c r="D602" i="3" s="1"/>
  <c r="C835" i="3"/>
  <c r="D850" i="3"/>
  <c r="B367" i="4"/>
  <c r="B128" i="4"/>
  <c r="B849" i="3"/>
  <c r="B400" i="3"/>
  <c r="B362" i="4"/>
  <c r="B123" i="4"/>
  <c r="B845" i="3"/>
  <c r="B396" i="3"/>
  <c r="B359" i="4"/>
  <c r="B120" i="4"/>
  <c r="B357" i="4"/>
  <c r="B118" i="4"/>
  <c r="C836" i="3"/>
  <c r="D562" i="3"/>
  <c r="D603" i="3" s="1"/>
  <c r="E820" i="3"/>
  <c r="F546" i="3"/>
  <c r="F587" i="3" s="1"/>
  <c r="B753" i="3"/>
  <c r="B771" i="3" s="1"/>
  <c r="B761" i="3"/>
  <c r="C771" i="3" s="1"/>
  <c r="E128" i="4"/>
  <c r="E367" i="4"/>
  <c r="C128" i="4"/>
  <c r="C367" i="4"/>
  <c r="C366" i="4"/>
  <c r="C126" i="4"/>
  <c r="C365" i="4"/>
  <c r="C125" i="4"/>
  <c r="C364" i="4"/>
  <c r="C124" i="4"/>
  <c r="C363" i="4"/>
  <c r="C362" i="4"/>
  <c r="C361" i="4"/>
  <c r="C359" i="4"/>
  <c r="E118" i="4"/>
  <c r="E357" i="4"/>
  <c r="E117" i="4"/>
  <c r="E356" i="4"/>
  <c r="E111" i="4"/>
  <c r="E350" i="4"/>
  <c r="D365" i="4"/>
  <c r="D126" i="4"/>
  <c r="B399" i="3"/>
  <c r="F574" i="3"/>
  <c r="F615" i="3" s="1"/>
  <c r="C848" i="3"/>
  <c r="D574" i="3"/>
  <c r="D615" i="3" s="1"/>
  <c r="E846" i="3"/>
  <c r="F572" i="3"/>
  <c r="F613" i="3" s="1"/>
  <c r="D572" i="3"/>
  <c r="D613" i="3" s="1"/>
  <c r="E842" i="3"/>
  <c r="D568" i="3"/>
  <c r="D609" i="3" s="1"/>
  <c r="E836" i="3"/>
  <c r="F562" i="3"/>
  <c r="F603" i="3" s="1"/>
  <c r="C820" i="3"/>
  <c r="D546" i="3"/>
  <c r="D587" i="3" s="1"/>
  <c r="E578" i="3"/>
  <c r="E619" i="3" s="1"/>
  <c r="D836" i="3"/>
  <c r="D820" i="3"/>
  <c r="D318" i="4"/>
  <c r="B318" i="4"/>
  <c r="E318" i="4"/>
  <c r="C318" i="4"/>
  <c r="B85" i="4"/>
  <c r="E362" i="3"/>
  <c r="C362" i="3"/>
  <c r="E361" i="3"/>
  <c r="C361" i="3"/>
  <c r="E360" i="3"/>
  <c r="C360" i="3"/>
  <c r="E358" i="3"/>
  <c r="C358" i="3"/>
  <c r="E356" i="3"/>
  <c r="C356" i="3"/>
  <c r="E354" i="3"/>
  <c r="E352" i="3"/>
  <c r="E346" i="3"/>
  <c r="D87" i="4"/>
  <c r="B362" i="3"/>
  <c r="D85" i="4"/>
  <c r="D83" i="4"/>
  <c r="B358" i="3"/>
  <c r="D81" i="4"/>
  <c r="D79" i="4"/>
  <c r="B354" i="3"/>
  <c r="D77" i="4"/>
  <c r="B352" i="3"/>
  <c r="B72" i="4"/>
  <c r="D71" i="4"/>
  <c r="B346" i="3"/>
  <c r="B56" i="4"/>
  <c r="E233" i="3"/>
  <c r="D233" i="3"/>
  <c r="C79" i="4"/>
  <c r="C77" i="4"/>
  <c r="C72" i="4"/>
  <c r="C71" i="4"/>
  <c r="E56" i="4"/>
  <c r="E127" i="4"/>
  <c r="E126" i="4"/>
  <c r="E365" i="4"/>
  <c r="E125" i="4"/>
  <c r="E364" i="4"/>
  <c r="E123" i="4"/>
  <c r="E362" i="4"/>
  <c r="E122" i="4"/>
  <c r="E361" i="4"/>
  <c r="E121" i="4"/>
  <c r="E360" i="4"/>
  <c r="E120" i="4"/>
  <c r="E359" i="4"/>
  <c r="E119" i="4"/>
  <c r="E358" i="4"/>
  <c r="C118" i="4"/>
  <c r="C357" i="4"/>
  <c r="E112" i="4"/>
  <c r="C96" i="4"/>
  <c r="C335" i="4"/>
  <c r="D363" i="4"/>
  <c r="B844" i="3"/>
  <c r="D835" i="3"/>
  <c r="E561" i="3"/>
  <c r="E602" i="3" s="1"/>
  <c r="C32" i="4"/>
  <c r="C76" i="4" s="1"/>
  <c r="C31" i="4"/>
  <c r="C75" i="4" s="1"/>
  <c r="C30" i="4"/>
  <c r="C74" i="4" s="1"/>
  <c r="C29" i="4"/>
  <c r="C73" i="4" s="1"/>
  <c r="C26" i="4"/>
  <c r="C70" i="4" s="1"/>
  <c r="C25" i="4"/>
  <c r="C69" i="4" s="1"/>
  <c r="C24" i="4"/>
  <c r="C68" i="4" s="1"/>
  <c r="C23" i="4"/>
  <c r="C67" i="4" s="1"/>
  <c r="C22" i="4"/>
  <c r="C66" i="4" s="1"/>
  <c r="C21" i="4"/>
  <c r="C65" i="4" s="1"/>
  <c r="C20" i="4"/>
  <c r="C64" i="4" s="1"/>
  <c r="C19" i="4"/>
  <c r="C63" i="4" s="1"/>
  <c r="C18" i="4"/>
  <c r="C62" i="4" s="1"/>
  <c r="C17" i="4"/>
  <c r="C61" i="4" s="1"/>
  <c r="C16" i="4"/>
  <c r="C60" i="4" s="1"/>
  <c r="C15" i="4"/>
  <c r="C59" i="4" s="1"/>
  <c r="C14" i="4"/>
  <c r="C58" i="4" s="1"/>
  <c r="C13" i="4"/>
  <c r="C57" i="4" s="1"/>
  <c r="B32" i="4"/>
  <c r="B76" i="4" s="1"/>
  <c r="B31" i="4"/>
  <c r="B30" i="4"/>
  <c r="B74" i="4" s="1"/>
  <c r="B29" i="4"/>
  <c r="B73" i="4" s="1"/>
  <c r="B26" i="4"/>
  <c r="B70" i="4" s="1"/>
  <c r="B25" i="4"/>
  <c r="B69" i="4" s="1"/>
  <c r="B24" i="4"/>
  <c r="B68" i="4" s="1"/>
  <c r="B23" i="4"/>
  <c r="B22" i="4"/>
  <c r="B66" i="4" s="1"/>
  <c r="B21" i="4"/>
  <c r="B65" i="4" s="1"/>
  <c r="B20" i="4"/>
  <c r="B64" i="4" s="1"/>
  <c r="B19" i="4"/>
  <c r="B63" i="4" s="1"/>
  <c r="B18" i="4"/>
  <c r="B62" i="4" s="1"/>
  <c r="B17" i="4"/>
  <c r="B61" i="4" s="1"/>
  <c r="B16" i="4"/>
  <c r="B60" i="4" s="1"/>
  <c r="B15" i="4"/>
  <c r="B59" i="4" s="1"/>
  <c r="B14" i="4"/>
  <c r="B58" i="4" s="1"/>
  <c r="B13" i="4"/>
  <c r="B57" i="4" s="1"/>
  <c r="B442" i="3"/>
  <c r="B440" i="3"/>
  <c r="B436" i="3"/>
  <c r="B434" i="3"/>
  <c r="B432" i="3"/>
  <c r="B430" i="3"/>
  <c r="B428" i="3"/>
  <c r="B426" i="3"/>
  <c r="B424" i="3"/>
  <c r="B441" i="3"/>
  <c r="B439" i="3"/>
  <c r="B435" i="3"/>
  <c r="B433" i="3"/>
  <c r="B431" i="3"/>
  <c r="B429" i="3"/>
  <c r="B427" i="3"/>
  <c r="B425" i="3"/>
  <c r="B423" i="3"/>
  <c r="B79" i="4"/>
  <c r="B77" i="4"/>
  <c r="B75" i="4"/>
  <c r="B71" i="4"/>
  <c r="B67" i="4"/>
  <c r="E574" i="3" l="1"/>
  <c r="E615" i="3" s="1"/>
  <c r="D570" i="3"/>
  <c r="D611" i="3" s="1"/>
  <c r="E124" i="4"/>
  <c r="E844" i="3"/>
  <c r="C360" i="4"/>
  <c r="B836" i="3"/>
  <c r="B406" i="4"/>
  <c r="E572" i="3"/>
  <c r="E613" i="3" s="1"/>
  <c r="B360" i="4"/>
  <c r="D851" i="3"/>
  <c r="B842" i="3"/>
  <c r="D847" i="3"/>
  <c r="C326" i="4"/>
  <c r="B326" i="4"/>
  <c r="B820" i="3"/>
  <c r="D841" i="3"/>
  <c r="D843" i="3"/>
  <c r="B846" i="3"/>
  <c r="B852" i="3"/>
  <c r="E326" i="4"/>
  <c r="D118" i="4"/>
  <c r="E571" i="3"/>
  <c r="E612" i="3" s="1"/>
  <c r="D844" i="3"/>
  <c r="B401" i="3"/>
  <c r="B534" i="3" s="1"/>
  <c r="C576" i="3" s="1"/>
  <c r="C617" i="3" s="1"/>
  <c r="D335" i="4"/>
  <c r="D112" i="4"/>
  <c r="D120" i="4"/>
  <c r="E575" i="3"/>
  <c r="E616" i="3" s="1"/>
  <c r="D842" i="3"/>
  <c r="E852" i="3"/>
  <c r="D122" i="4"/>
  <c r="D128" i="4"/>
  <c r="C852" i="3"/>
  <c r="B337" i="4"/>
  <c r="B98" i="4"/>
  <c r="B341" i="4"/>
  <c r="B102" i="4"/>
  <c r="B345" i="4"/>
  <c r="B106" i="4"/>
  <c r="B349" i="4"/>
  <c r="B110" i="4"/>
  <c r="B355" i="4"/>
  <c r="B116" i="4"/>
  <c r="C97" i="4"/>
  <c r="C336" i="4"/>
  <c r="C101" i="4"/>
  <c r="C340" i="4"/>
  <c r="C105" i="4"/>
  <c r="C344" i="4"/>
  <c r="C107" i="4"/>
  <c r="C346" i="4"/>
  <c r="C109" i="4"/>
  <c r="C348" i="4"/>
  <c r="C113" i="4"/>
  <c r="C352" i="4"/>
  <c r="C98" i="4"/>
  <c r="C337" i="4"/>
  <c r="C100" i="4"/>
  <c r="C339" i="4"/>
  <c r="C102" i="4"/>
  <c r="C341" i="4"/>
  <c r="C104" i="4"/>
  <c r="C343" i="4"/>
  <c r="C106" i="4"/>
  <c r="C345" i="4"/>
  <c r="C108" i="4"/>
  <c r="C347" i="4"/>
  <c r="C110" i="4"/>
  <c r="C349" i="4"/>
  <c r="C114" i="4"/>
  <c r="C353" i="4"/>
  <c r="C116" i="4"/>
  <c r="C355" i="4"/>
  <c r="B339" i="4"/>
  <c r="B100" i="4"/>
  <c r="B343" i="4"/>
  <c r="B104" i="4"/>
  <c r="B347" i="4"/>
  <c r="B108" i="4"/>
  <c r="B353" i="4"/>
  <c r="B114" i="4"/>
  <c r="C99" i="4"/>
  <c r="C338" i="4"/>
  <c r="C103" i="4"/>
  <c r="C342" i="4"/>
  <c r="C115" i="4"/>
  <c r="C354" i="4"/>
  <c r="B340" i="4"/>
  <c r="B101" i="4"/>
  <c r="B348" i="4"/>
  <c r="B109" i="4"/>
  <c r="B352" i="4"/>
  <c r="B113" i="4"/>
  <c r="B338" i="4"/>
  <c r="B99" i="4"/>
  <c r="B342" i="4"/>
  <c r="B103" i="4"/>
  <c r="B346" i="4"/>
  <c r="B107" i="4"/>
  <c r="B350" i="4"/>
  <c r="B111" i="4"/>
  <c r="B354" i="4"/>
  <c r="B115" i="4"/>
  <c r="B358" i="4"/>
  <c r="B119" i="4"/>
  <c r="E96" i="4"/>
  <c r="E335" i="4"/>
  <c r="C112" i="4"/>
  <c r="C351" i="4"/>
  <c r="C119" i="4"/>
  <c r="C358" i="4"/>
  <c r="E32" i="4"/>
  <c r="E76" i="4" s="1"/>
  <c r="E31" i="4"/>
  <c r="E75" i="4" s="1"/>
  <c r="E30" i="4"/>
  <c r="E74" i="4" s="1"/>
  <c r="E29" i="4"/>
  <c r="E73" i="4" s="1"/>
  <c r="E26" i="4"/>
  <c r="E70" i="4" s="1"/>
  <c r="E25" i="4"/>
  <c r="E69" i="4" s="1"/>
  <c r="E24" i="4"/>
  <c r="E68" i="4" s="1"/>
  <c r="E23" i="4"/>
  <c r="E67" i="4" s="1"/>
  <c r="E22" i="4"/>
  <c r="E66" i="4" s="1"/>
  <c r="E21" i="4"/>
  <c r="E65" i="4" s="1"/>
  <c r="E20" i="4"/>
  <c r="E64" i="4" s="1"/>
  <c r="E19" i="4"/>
  <c r="E63" i="4" s="1"/>
  <c r="E18" i="4"/>
  <c r="E62" i="4" s="1"/>
  <c r="E17" i="4"/>
  <c r="E61" i="4" s="1"/>
  <c r="E16" i="4"/>
  <c r="E60" i="4" s="1"/>
  <c r="E15" i="4"/>
  <c r="E59" i="4" s="1"/>
  <c r="E14" i="4"/>
  <c r="E58" i="4" s="1"/>
  <c r="E13" i="4"/>
  <c r="E57" i="4" s="1"/>
  <c r="D350" i="4"/>
  <c r="D111" i="4"/>
  <c r="B841" i="3"/>
  <c r="B392" i="3"/>
  <c r="B843" i="3"/>
  <c r="B394" i="3"/>
  <c r="D360" i="4"/>
  <c r="D121" i="4"/>
  <c r="D362" i="4"/>
  <c r="D123" i="4"/>
  <c r="B851" i="3"/>
  <c r="B402" i="3"/>
  <c r="F561" i="3"/>
  <c r="F602" i="3" s="1"/>
  <c r="E835" i="3"/>
  <c r="F569" i="3"/>
  <c r="F610" i="3" s="1"/>
  <c r="E843" i="3"/>
  <c r="F571" i="3"/>
  <c r="F612" i="3" s="1"/>
  <c r="E845" i="3"/>
  <c r="F573" i="3"/>
  <c r="F614" i="3" s="1"/>
  <c r="E847" i="3"/>
  <c r="F575" i="3"/>
  <c r="F616" i="3" s="1"/>
  <c r="E849" i="3"/>
  <c r="E850" i="3"/>
  <c r="F576" i="3"/>
  <c r="F617" i="3" s="1"/>
  <c r="F577" i="3"/>
  <c r="F618" i="3" s="1"/>
  <c r="E851" i="3"/>
  <c r="B364" i="4"/>
  <c r="B125" i="4"/>
  <c r="B488" i="3"/>
  <c r="B571" i="3" s="1"/>
  <c r="B612" i="3" s="1"/>
  <c r="B529" i="3"/>
  <c r="C571" i="3" s="1"/>
  <c r="C612" i="3" s="1"/>
  <c r="B492" i="3"/>
  <c r="B575" i="3" s="1"/>
  <c r="B616" i="3" s="1"/>
  <c r="B533" i="3"/>
  <c r="C575" i="3" s="1"/>
  <c r="C616" i="3" s="1"/>
  <c r="D326" i="4"/>
  <c r="B336" i="4"/>
  <c r="B97" i="4"/>
  <c r="B344" i="4"/>
  <c r="B105" i="4"/>
  <c r="B356" i="4"/>
  <c r="B117" i="4"/>
  <c r="B504" i="3"/>
  <c r="C546" i="3" s="1"/>
  <c r="C587" i="3" s="1"/>
  <c r="B463" i="3"/>
  <c r="B546" i="3" s="1"/>
  <c r="B587" i="3" s="1"/>
  <c r="B520" i="3"/>
  <c r="C562" i="3" s="1"/>
  <c r="C603" i="3" s="1"/>
  <c r="B479" i="3"/>
  <c r="B562" i="3" s="1"/>
  <c r="B603" i="3" s="1"/>
  <c r="B526" i="3"/>
  <c r="C568" i="3" s="1"/>
  <c r="C609" i="3" s="1"/>
  <c r="B485" i="3"/>
  <c r="B568" i="3" s="1"/>
  <c r="B609" i="3" s="1"/>
  <c r="B528" i="3"/>
  <c r="C570" i="3" s="1"/>
  <c r="C611" i="3" s="1"/>
  <c r="B487" i="3"/>
  <c r="B570" i="3" s="1"/>
  <c r="B611" i="3" s="1"/>
  <c r="B530" i="3"/>
  <c r="C572" i="3" s="1"/>
  <c r="C613" i="3" s="1"/>
  <c r="B489" i="3"/>
  <c r="B572" i="3" s="1"/>
  <c r="B613" i="3" s="1"/>
  <c r="B536" i="3"/>
  <c r="C578" i="3" s="1"/>
  <c r="C619" i="3" s="1"/>
  <c r="B495" i="3"/>
  <c r="B578" i="3" s="1"/>
  <c r="B619" i="3" s="1"/>
  <c r="C111" i="4"/>
  <c r="C350" i="4"/>
  <c r="C117" i="4"/>
  <c r="C356" i="4"/>
  <c r="D32" i="4"/>
  <c r="D76" i="4" s="1"/>
  <c r="D31" i="4"/>
  <c r="D75" i="4" s="1"/>
  <c r="D30" i="4"/>
  <c r="D74" i="4" s="1"/>
  <c r="D29" i="4"/>
  <c r="D73" i="4" s="1"/>
  <c r="D26" i="4"/>
  <c r="D70" i="4" s="1"/>
  <c r="D25" i="4"/>
  <c r="D69" i="4" s="1"/>
  <c r="D24" i="4"/>
  <c r="D68" i="4" s="1"/>
  <c r="D23" i="4"/>
  <c r="D67" i="4" s="1"/>
  <c r="D22" i="4"/>
  <c r="D66" i="4" s="1"/>
  <c r="D21" i="4"/>
  <c r="D65" i="4" s="1"/>
  <c r="D20" i="4"/>
  <c r="D64" i="4" s="1"/>
  <c r="D19" i="4"/>
  <c r="D63" i="4" s="1"/>
  <c r="D18" i="4"/>
  <c r="D62" i="4" s="1"/>
  <c r="D17" i="4"/>
  <c r="D61" i="4" s="1"/>
  <c r="D16" i="4"/>
  <c r="D60" i="4" s="1"/>
  <c r="D15" i="4"/>
  <c r="D59" i="4" s="1"/>
  <c r="D14" i="4"/>
  <c r="D58" i="4" s="1"/>
  <c r="D13" i="4"/>
  <c r="D57" i="4" s="1"/>
  <c r="B335" i="4"/>
  <c r="B96" i="4"/>
  <c r="B835" i="3"/>
  <c r="B386" i="3"/>
  <c r="B351" i="4"/>
  <c r="B112" i="4"/>
  <c r="D356" i="4"/>
  <c r="D117" i="4"/>
  <c r="D358" i="4"/>
  <c r="D119" i="4"/>
  <c r="B847" i="3"/>
  <c r="B398" i="3"/>
  <c r="D364" i="4"/>
  <c r="D125" i="4"/>
  <c r="D366" i="4"/>
  <c r="D127" i="4"/>
  <c r="F567" i="3"/>
  <c r="F608" i="3" s="1"/>
  <c r="E841" i="3"/>
  <c r="D571" i="3"/>
  <c r="D612" i="3" s="1"/>
  <c r="C845" i="3"/>
  <c r="D573" i="3"/>
  <c r="D614" i="3" s="1"/>
  <c r="C847" i="3"/>
  <c r="D575" i="3"/>
  <c r="D616" i="3" s="1"/>
  <c r="C849" i="3"/>
  <c r="C850" i="3"/>
  <c r="D576" i="3"/>
  <c r="D617" i="3" s="1"/>
  <c r="D577" i="3"/>
  <c r="D618" i="3" s="1"/>
  <c r="C851" i="3"/>
  <c r="B532" i="3"/>
  <c r="C574" i="3" s="1"/>
  <c r="C615" i="3" s="1"/>
  <c r="B491" i="3"/>
  <c r="B574" i="3" s="1"/>
  <c r="B615" i="3" s="1"/>
  <c r="B375" i="4" l="1"/>
  <c r="C145" i="4"/>
  <c r="C137" i="4"/>
  <c r="C154" i="4" s="1"/>
  <c r="C375" i="4"/>
  <c r="B493" i="3"/>
  <c r="B576" i="3" s="1"/>
  <c r="B617" i="3" s="1"/>
  <c r="D336" i="4"/>
  <c r="D97" i="4"/>
  <c r="D338" i="4"/>
  <c r="D99" i="4"/>
  <c r="D340" i="4"/>
  <c r="D101" i="4"/>
  <c r="D342" i="4"/>
  <c r="D103" i="4"/>
  <c r="D344" i="4"/>
  <c r="D105" i="4"/>
  <c r="D346" i="4"/>
  <c r="D107" i="4"/>
  <c r="D348" i="4"/>
  <c r="D109" i="4"/>
  <c r="D352" i="4"/>
  <c r="D113" i="4"/>
  <c r="D354" i="4"/>
  <c r="D115" i="4"/>
  <c r="B494" i="3"/>
  <c r="B577" i="3" s="1"/>
  <c r="B618" i="3" s="1"/>
  <c r="B535" i="3"/>
  <c r="C577" i="3" s="1"/>
  <c r="C618" i="3" s="1"/>
  <c r="B486" i="3"/>
  <c r="B569" i="3" s="1"/>
  <c r="B610" i="3" s="1"/>
  <c r="B527" i="3"/>
  <c r="C569" i="3" s="1"/>
  <c r="C610" i="3" s="1"/>
  <c r="B484" i="3"/>
  <c r="B567" i="3" s="1"/>
  <c r="B608" i="3" s="1"/>
  <c r="B525" i="3"/>
  <c r="C567" i="3" s="1"/>
  <c r="C608" i="3" s="1"/>
  <c r="E98" i="4"/>
  <c r="E337" i="4"/>
  <c r="E100" i="4"/>
  <c r="E339" i="4"/>
  <c r="E102" i="4"/>
  <c r="E341" i="4"/>
  <c r="E104" i="4"/>
  <c r="E343" i="4"/>
  <c r="E106" i="4"/>
  <c r="E345" i="4"/>
  <c r="E108" i="4"/>
  <c r="E347" i="4"/>
  <c r="E110" i="4"/>
  <c r="E349" i="4"/>
  <c r="E114" i="4"/>
  <c r="E353" i="4"/>
  <c r="E116" i="4"/>
  <c r="E355" i="4"/>
  <c r="B490" i="3"/>
  <c r="B573" i="3" s="1"/>
  <c r="B614" i="3" s="1"/>
  <c r="B531" i="3"/>
  <c r="C573" i="3" s="1"/>
  <c r="C614" i="3" s="1"/>
  <c r="B478" i="3"/>
  <c r="B561" i="3" s="1"/>
  <c r="B602" i="3" s="1"/>
  <c r="B519" i="3"/>
  <c r="C561" i="3" s="1"/>
  <c r="C602" i="3" s="1"/>
  <c r="B145" i="4"/>
  <c r="B137" i="4"/>
  <c r="D337" i="4"/>
  <c r="D98" i="4"/>
  <c r="D339" i="4"/>
  <c r="D100" i="4"/>
  <c r="D341" i="4"/>
  <c r="D102" i="4"/>
  <c r="D343" i="4"/>
  <c r="D104" i="4"/>
  <c r="D345" i="4"/>
  <c r="D106" i="4"/>
  <c r="D347" i="4"/>
  <c r="D108" i="4"/>
  <c r="D349" i="4"/>
  <c r="D110" i="4"/>
  <c r="D353" i="4"/>
  <c r="D114" i="4"/>
  <c r="D355" i="4"/>
  <c r="D116" i="4"/>
  <c r="E97" i="4"/>
  <c r="E336" i="4"/>
  <c r="E99" i="4"/>
  <c r="E338" i="4"/>
  <c r="E101" i="4"/>
  <c r="E340" i="4"/>
  <c r="E103" i="4"/>
  <c r="E342" i="4"/>
  <c r="E105" i="4"/>
  <c r="E344" i="4"/>
  <c r="E107" i="4"/>
  <c r="E346" i="4"/>
  <c r="E109" i="4"/>
  <c r="E348" i="4"/>
  <c r="E113" i="4"/>
  <c r="E352" i="4"/>
  <c r="E115" i="4"/>
  <c r="E354" i="4"/>
  <c r="E375" i="4" l="1"/>
  <c r="E145" i="4"/>
  <c r="D375" i="4"/>
  <c r="D137" i="4"/>
  <c r="D145" i="4"/>
  <c r="E137" i="4"/>
  <c r="E154" i="4" s="1"/>
  <c r="E164" i="4" s="1"/>
  <c r="B154" i="4"/>
  <c r="B164" i="4" s="1"/>
  <c r="E383" i="4" l="1"/>
  <c r="E396" i="4" s="1"/>
  <c r="D383" i="4"/>
  <c r="D396" i="4" s="1"/>
  <c r="C383" i="4"/>
  <c r="C396" i="4" s="1"/>
  <c r="B383" i="4"/>
  <c r="B396" i="4" s="1"/>
  <c r="D154" i="4"/>
  <c r="C164" i="4" s="1"/>
  <c r="D164" i="4"/>
  <c r="B186" i="4" s="1"/>
  <c r="F203" i="4" s="1"/>
  <c r="B175" i="4"/>
  <c r="H211" i="4" s="1"/>
  <c r="B173" i="4"/>
  <c r="H209" i="4" s="1"/>
  <c r="B174" i="4"/>
  <c r="H210" i="4" s="1"/>
  <c r="B172" i="4"/>
  <c r="H208" i="4" s="1"/>
  <c r="B183" i="4" l="1"/>
  <c r="F200" i="4" s="1"/>
  <c r="C415" i="4"/>
  <c r="C441" i="4" s="1"/>
  <c r="E415" i="4"/>
  <c r="B423" i="4" s="1"/>
  <c r="B415" i="4"/>
  <c r="B441" i="4" s="1"/>
  <c r="D415" i="4"/>
  <c r="D441" i="4" s="1"/>
  <c r="B184" i="4"/>
  <c r="F201" i="4" s="1"/>
  <c r="B185" i="4"/>
  <c r="F202" i="4" s="1"/>
  <c r="E432" i="4" l="1"/>
  <c r="H441" i="4" s="1"/>
  <c r="D432" i="4"/>
  <c r="G441" i="4" s="1"/>
  <c r="C432" i="4"/>
  <c r="F441" i="4" s="1"/>
  <c r="B432" i="4"/>
  <c r="E441" i="4" s="1"/>
  <c r="B457" i="4" l="1"/>
  <c r="B454" i="4"/>
  <c r="B456" i="4"/>
  <c r="B463" i="4"/>
  <c r="B462" i="4"/>
  <c r="B452" i="4"/>
  <c r="B468" i="4"/>
  <c r="B508" i="4"/>
  <c r="B516" i="4"/>
  <c r="B453" i="4"/>
  <c r="B469" i="4"/>
  <c r="B509" i="4"/>
  <c r="B517" i="4"/>
  <c r="B450" i="4"/>
  <c r="B466" i="4"/>
  <c r="B506" i="4"/>
  <c r="B534" i="4" s="1"/>
  <c r="B29" i="5" s="1"/>
  <c r="B514" i="4"/>
  <c r="B451" i="4"/>
  <c r="B467" i="4"/>
  <c r="B507" i="4"/>
  <c r="B515" i="4"/>
  <c r="B464" i="4"/>
  <c r="B537" i="4"/>
  <c r="E29" i="5" s="1"/>
  <c r="B465" i="4"/>
  <c r="B455" i="4"/>
  <c r="B460" i="4"/>
  <c r="B504" i="4"/>
  <c r="B512" i="4"/>
  <c r="B520" i="4"/>
  <c r="B461" i="4"/>
  <c r="B505" i="4"/>
  <c r="B513" i="4"/>
  <c r="B521" i="4"/>
  <c r="B458" i="4"/>
  <c r="B502" i="4"/>
  <c r="B510" i="4"/>
  <c r="B518" i="4"/>
  <c r="B459" i="4"/>
  <c r="B503" i="4"/>
  <c r="B511" i="4"/>
  <c r="B519" i="4"/>
  <c r="B535" i="4" l="1"/>
  <c r="C29" i="5" s="1"/>
  <c r="B545" i="4"/>
  <c r="E27" i="5" s="1"/>
  <c r="B544" i="4"/>
  <c r="D27" i="5" s="1"/>
  <c r="B539" i="4"/>
  <c r="C28" i="5" s="1"/>
  <c r="B538" i="4"/>
  <c r="B28" i="5" s="1"/>
  <c r="B541" i="4"/>
  <c r="E28" i="5" s="1"/>
  <c r="B540" i="4"/>
  <c r="D28" i="5" s="1"/>
  <c r="B547" i="4"/>
  <c r="C26" i="5" s="1"/>
  <c r="B546" i="4"/>
  <c r="B26" i="5" s="1"/>
  <c r="B549" i="4"/>
  <c r="E26" i="5" s="1"/>
  <c r="B548" i="4"/>
  <c r="D26" i="5" s="1"/>
  <c r="B543" i="4"/>
  <c r="C27" i="5" s="1"/>
  <c r="B531" i="4"/>
  <c r="C30" i="5" s="1"/>
  <c r="B530" i="4"/>
  <c r="B30" i="5" s="1"/>
  <c r="B533" i="4"/>
  <c r="E30" i="5" s="1"/>
  <c r="B532" i="4"/>
  <c r="D30" i="5" s="1"/>
  <c r="B542" i="4"/>
  <c r="B27" i="5" s="1"/>
  <c r="B536" i="4"/>
  <c r="D29" i="5" s="1"/>
  <c r="B248" i="3" l="1"/>
  <c r="E257" i="3" s="1"/>
  <c r="E266" i="3" l="1"/>
  <c r="C266" i="3"/>
  <c r="C652" i="3"/>
  <c r="D688" i="3" s="1"/>
  <c r="E652" i="3"/>
  <c r="F688" i="3" s="1"/>
  <c r="D652" i="3"/>
  <c r="E688" i="3" s="1"/>
  <c r="B266" i="3"/>
  <c r="D266" i="3"/>
  <c r="B652" i="3"/>
  <c r="B660" i="3" s="1"/>
  <c r="D300" i="3" l="1"/>
  <c r="D344" i="3" s="1"/>
  <c r="D299" i="3"/>
  <c r="D343" i="3" s="1"/>
  <c r="D301" i="3"/>
  <c r="D345" i="3" s="1"/>
  <c r="D294" i="3"/>
  <c r="D338" i="3" s="1"/>
  <c r="D304" i="3"/>
  <c r="D348" i="3" s="1"/>
  <c r="D293" i="3"/>
  <c r="D337" i="3" s="1"/>
  <c r="D289" i="3"/>
  <c r="D333" i="3" s="1"/>
  <c r="D297" i="3"/>
  <c r="D341" i="3" s="1"/>
  <c r="D305" i="3"/>
  <c r="D349" i="3" s="1"/>
  <c r="D296" i="3"/>
  <c r="D340" i="3" s="1"/>
  <c r="D291" i="3"/>
  <c r="D335" i="3" s="1"/>
  <c r="D290" i="3"/>
  <c r="D334" i="3" s="1"/>
  <c r="D295" i="3"/>
  <c r="D339" i="3" s="1"/>
  <c r="D292" i="3"/>
  <c r="D336" i="3" s="1"/>
  <c r="D306" i="3"/>
  <c r="D350" i="3" s="1"/>
  <c r="D307" i="3"/>
  <c r="D351" i="3" s="1"/>
  <c r="D298" i="3"/>
  <c r="D342" i="3" s="1"/>
  <c r="D288" i="3"/>
  <c r="D332" i="3" s="1"/>
  <c r="E288" i="3"/>
  <c r="E332" i="3" s="1"/>
  <c r="E291" i="3"/>
  <c r="E335" i="3" s="1"/>
  <c r="E293" i="3"/>
  <c r="E337" i="3" s="1"/>
  <c r="E301" i="3"/>
  <c r="E345" i="3" s="1"/>
  <c r="E297" i="3"/>
  <c r="E341" i="3" s="1"/>
  <c r="E294" i="3"/>
  <c r="E338" i="3" s="1"/>
  <c r="E295" i="3"/>
  <c r="E339" i="3" s="1"/>
  <c r="E300" i="3"/>
  <c r="E344" i="3" s="1"/>
  <c r="E307" i="3"/>
  <c r="E351" i="3" s="1"/>
  <c r="E305" i="3"/>
  <c r="E349" i="3" s="1"/>
  <c r="E304" i="3"/>
  <c r="E348" i="3" s="1"/>
  <c r="E292" i="3"/>
  <c r="E336" i="3" s="1"/>
  <c r="E306" i="3"/>
  <c r="E350" i="3" s="1"/>
  <c r="E296" i="3"/>
  <c r="E340" i="3" s="1"/>
  <c r="E299" i="3"/>
  <c r="E343" i="3" s="1"/>
  <c r="E298" i="3"/>
  <c r="E342" i="3" s="1"/>
  <c r="E289" i="3"/>
  <c r="E333" i="3" s="1"/>
  <c r="E290" i="3"/>
  <c r="E334" i="3" s="1"/>
  <c r="B678" i="3"/>
  <c r="C688" i="3" s="1"/>
  <c r="B669" i="3"/>
  <c r="B688" i="3" s="1"/>
  <c r="B297" i="3"/>
  <c r="B341" i="3" s="1"/>
  <c r="B294" i="3"/>
  <c r="B338" i="3" s="1"/>
  <c r="B306" i="3"/>
  <c r="B350" i="3" s="1"/>
  <c r="B291" i="3"/>
  <c r="B335" i="3" s="1"/>
  <c r="B300" i="3"/>
  <c r="B344" i="3" s="1"/>
  <c r="B292" i="3"/>
  <c r="B336" i="3" s="1"/>
  <c r="B295" i="3"/>
  <c r="B339" i="3" s="1"/>
  <c r="B293" i="3"/>
  <c r="B337" i="3" s="1"/>
  <c r="B288" i="3"/>
  <c r="B332" i="3" s="1"/>
  <c r="B289" i="3"/>
  <c r="B333" i="3" s="1"/>
  <c r="B301" i="3"/>
  <c r="B345" i="3" s="1"/>
  <c r="B304" i="3"/>
  <c r="B348" i="3" s="1"/>
  <c r="B298" i="3"/>
  <c r="B342" i="3" s="1"/>
  <c r="B299" i="3"/>
  <c r="B343" i="3" s="1"/>
  <c r="B290" i="3"/>
  <c r="B334" i="3" s="1"/>
  <c r="B307" i="3"/>
  <c r="B351" i="3" s="1"/>
  <c r="B305" i="3"/>
  <c r="B349" i="3" s="1"/>
  <c r="B296" i="3"/>
  <c r="B340" i="3" s="1"/>
  <c r="C291" i="3"/>
  <c r="C335" i="3" s="1"/>
  <c r="C290" i="3"/>
  <c r="C334" i="3" s="1"/>
  <c r="C293" i="3"/>
  <c r="C337" i="3" s="1"/>
  <c r="C300" i="3"/>
  <c r="C344" i="3" s="1"/>
  <c r="C307" i="3"/>
  <c r="C351" i="3" s="1"/>
  <c r="C296" i="3"/>
  <c r="C340" i="3" s="1"/>
  <c r="C295" i="3"/>
  <c r="C339" i="3" s="1"/>
  <c r="C292" i="3"/>
  <c r="C336" i="3" s="1"/>
  <c r="C301" i="3"/>
  <c r="C345" i="3" s="1"/>
  <c r="C294" i="3"/>
  <c r="C338" i="3" s="1"/>
  <c r="C305" i="3"/>
  <c r="C349" i="3" s="1"/>
  <c r="C299" i="3"/>
  <c r="C343" i="3" s="1"/>
  <c r="C289" i="3"/>
  <c r="C333" i="3" s="1"/>
  <c r="C298" i="3"/>
  <c r="C342" i="3" s="1"/>
  <c r="C297" i="3"/>
  <c r="C341" i="3" s="1"/>
  <c r="C304" i="3"/>
  <c r="C348" i="3" s="1"/>
  <c r="C288" i="3"/>
  <c r="C332" i="3" s="1"/>
  <c r="C306" i="3"/>
  <c r="C350" i="3" s="1"/>
  <c r="C821" i="3" l="1"/>
  <c r="D547" i="3"/>
  <c r="D588" i="3" s="1"/>
  <c r="C830" i="3"/>
  <c r="D556" i="3"/>
  <c r="D597" i="3" s="1"/>
  <c r="C822" i="3"/>
  <c r="D548" i="3"/>
  <c r="D589" i="3" s="1"/>
  <c r="D564" i="3"/>
  <c r="D605" i="3" s="1"/>
  <c r="C838" i="3"/>
  <c r="C834" i="3"/>
  <c r="D560" i="3"/>
  <c r="D601" i="3" s="1"/>
  <c r="C828" i="3"/>
  <c r="D554" i="3"/>
  <c r="D595" i="3" s="1"/>
  <c r="C840" i="3"/>
  <c r="D566" i="3"/>
  <c r="D607" i="3" s="1"/>
  <c r="C826" i="3"/>
  <c r="D552" i="3"/>
  <c r="D593" i="3" s="1"/>
  <c r="D550" i="3"/>
  <c r="D591" i="3" s="1"/>
  <c r="C824" i="3"/>
  <c r="B838" i="3"/>
  <c r="B389" i="3"/>
  <c r="B823" i="3"/>
  <c r="B374" i="3"/>
  <c r="B831" i="3"/>
  <c r="B382" i="3"/>
  <c r="B834" i="3"/>
  <c r="B385" i="3"/>
  <c r="B372" i="3"/>
  <c r="B821" i="3"/>
  <c r="B379" i="3"/>
  <c r="B828" i="3"/>
  <c r="B384" i="3"/>
  <c r="B833" i="3"/>
  <c r="B390" i="3"/>
  <c r="B839" i="3"/>
  <c r="B381" i="3"/>
  <c r="B830" i="3"/>
  <c r="E822" i="3"/>
  <c r="F548" i="3"/>
  <c r="F589" i="3" s="1"/>
  <c r="E832" i="3"/>
  <c r="F558" i="3"/>
  <c r="F599" i="3" s="1"/>
  <c r="E839" i="3"/>
  <c r="F565" i="3"/>
  <c r="F606" i="3" s="1"/>
  <c r="E837" i="3"/>
  <c r="F563" i="3"/>
  <c r="F604" i="3" s="1"/>
  <c r="F566" i="3"/>
  <c r="F607" i="3" s="1"/>
  <c r="E840" i="3"/>
  <c r="E828" i="3"/>
  <c r="F554" i="3"/>
  <c r="F595" i="3" s="1"/>
  <c r="E830" i="3"/>
  <c r="F556" i="3"/>
  <c r="F597" i="3" s="1"/>
  <c r="E826" i="3"/>
  <c r="F552" i="3"/>
  <c r="F593" i="3" s="1"/>
  <c r="E821" i="3"/>
  <c r="F547" i="3"/>
  <c r="F588" i="3" s="1"/>
  <c r="E557" i="3"/>
  <c r="E598" i="3" s="1"/>
  <c r="D831" i="3"/>
  <c r="D839" i="3"/>
  <c r="E565" i="3"/>
  <c r="E606" i="3" s="1"/>
  <c r="D828" i="3"/>
  <c r="E554" i="3"/>
  <c r="E595" i="3" s="1"/>
  <c r="D824" i="3"/>
  <c r="E550" i="3"/>
  <c r="E591" i="3" s="1"/>
  <c r="E564" i="3"/>
  <c r="E605" i="3" s="1"/>
  <c r="D838" i="3"/>
  <c r="D822" i="3"/>
  <c r="E548" i="3"/>
  <c r="E589" i="3" s="1"/>
  <c r="D837" i="3"/>
  <c r="E563" i="3"/>
  <c r="E604" i="3" s="1"/>
  <c r="E560" i="3"/>
  <c r="E601" i="3" s="1"/>
  <c r="D834" i="3"/>
  <c r="E559" i="3"/>
  <c r="E600" i="3" s="1"/>
  <c r="D833" i="3"/>
  <c r="C839" i="3"/>
  <c r="D565" i="3"/>
  <c r="D606" i="3" s="1"/>
  <c r="C837" i="3"/>
  <c r="D563" i="3"/>
  <c r="D604" i="3" s="1"/>
  <c r="D557" i="3"/>
  <c r="D598" i="3" s="1"/>
  <c r="C831" i="3"/>
  <c r="C832" i="3"/>
  <c r="D558" i="3"/>
  <c r="D599" i="3" s="1"/>
  <c r="C827" i="3"/>
  <c r="D553" i="3"/>
  <c r="D594" i="3" s="1"/>
  <c r="C825" i="3"/>
  <c r="D551" i="3"/>
  <c r="D592" i="3" s="1"/>
  <c r="D555" i="3"/>
  <c r="D596" i="3" s="1"/>
  <c r="C829" i="3"/>
  <c r="C833" i="3"/>
  <c r="D559" i="3"/>
  <c r="D600" i="3" s="1"/>
  <c r="D549" i="3"/>
  <c r="D590" i="3" s="1"/>
  <c r="C823" i="3"/>
  <c r="B380" i="3"/>
  <c r="B829" i="3"/>
  <c r="B840" i="3"/>
  <c r="B391" i="3"/>
  <c r="B383" i="3"/>
  <c r="B832" i="3"/>
  <c r="B837" i="3"/>
  <c r="B388" i="3"/>
  <c r="B822" i="3"/>
  <c r="B373" i="3"/>
  <c r="B826" i="3"/>
  <c r="B377" i="3"/>
  <c r="B825" i="3"/>
  <c r="B376" i="3"/>
  <c r="B824" i="3"/>
  <c r="B375" i="3"/>
  <c r="B827" i="3"/>
  <c r="B378" i="3"/>
  <c r="E823" i="3"/>
  <c r="F549" i="3"/>
  <c r="F590" i="3" s="1"/>
  <c r="E831" i="3"/>
  <c r="F557" i="3"/>
  <c r="F598" i="3" s="1"/>
  <c r="E829" i="3"/>
  <c r="F555" i="3"/>
  <c r="F596" i="3" s="1"/>
  <c r="E825" i="3"/>
  <c r="F551" i="3"/>
  <c r="F592" i="3" s="1"/>
  <c r="E838" i="3"/>
  <c r="F564" i="3"/>
  <c r="F605" i="3" s="1"/>
  <c r="E833" i="3"/>
  <c r="F559" i="3"/>
  <c r="F600" i="3" s="1"/>
  <c r="E827" i="3"/>
  <c r="F553" i="3"/>
  <c r="F594" i="3" s="1"/>
  <c r="F560" i="3"/>
  <c r="F601" i="3" s="1"/>
  <c r="E834" i="3"/>
  <c r="F550" i="3"/>
  <c r="F591" i="3" s="1"/>
  <c r="E824" i="3"/>
  <c r="D821" i="3"/>
  <c r="E547" i="3"/>
  <c r="E588" i="3" s="1"/>
  <c r="D840" i="3"/>
  <c r="E566" i="3"/>
  <c r="E607" i="3" s="1"/>
  <c r="D825" i="3"/>
  <c r="E551" i="3"/>
  <c r="E592" i="3" s="1"/>
  <c r="D823" i="3"/>
  <c r="E549" i="3"/>
  <c r="E590" i="3" s="1"/>
  <c r="D829" i="3"/>
  <c r="E555" i="3"/>
  <c r="E596" i="3" s="1"/>
  <c r="E556" i="3"/>
  <c r="E597" i="3" s="1"/>
  <c r="D830" i="3"/>
  <c r="D826" i="3"/>
  <c r="E552" i="3"/>
  <c r="E593" i="3" s="1"/>
  <c r="D827" i="3"/>
  <c r="E553" i="3"/>
  <c r="E594" i="3" s="1"/>
  <c r="D832" i="3"/>
  <c r="E558" i="3"/>
  <c r="E599" i="3" s="1"/>
  <c r="B470" i="3" l="1"/>
  <c r="B553" i="3" s="1"/>
  <c r="B594" i="3" s="1"/>
  <c r="B511" i="3"/>
  <c r="C553" i="3" s="1"/>
  <c r="C594" i="3" s="1"/>
  <c r="B467" i="3"/>
  <c r="B550" i="3" s="1"/>
  <c r="B591" i="3" s="1"/>
  <c r="B508" i="3"/>
  <c r="C550" i="3" s="1"/>
  <c r="C591" i="3" s="1"/>
  <c r="B468" i="3"/>
  <c r="B551" i="3" s="1"/>
  <c r="B592" i="3" s="1"/>
  <c r="B509" i="3"/>
  <c r="C551" i="3" s="1"/>
  <c r="C592" i="3" s="1"/>
  <c r="B469" i="3"/>
  <c r="B552" i="3" s="1"/>
  <c r="B593" i="3" s="1"/>
  <c r="B510" i="3"/>
  <c r="C552" i="3" s="1"/>
  <c r="C593" i="3" s="1"/>
  <c r="B465" i="3"/>
  <c r="B548" i="3" s="1"/>
  <c r="B589" i="3" s="1"/>
  <c r="B506" i="3"/>
  <c r="C548" i="3" s="1"/>
  <c r="C589" i="3" s="1"/>
  <c r="B480" i="3"/>
  <c r="B563" i="3" s="1"/>
  <c r="B604" i="3" s="1"/>
  <c r="B521" i="3"/>
  <c r="C563" i="3" s="1"/>
  <c r="C604" i="3" s="1"/>
  <c r="B524" i="3"/>
  <c r="C566" i="3" s="1"/>
  <c r="C607" i="3" s="1"/>
  <c r="B483" i="3"/>
  <c r="B566" i="3" s="1"/>
  <c r="B607" i="3" s="1"/>
  <c r="E869" i="3"/>
  <c r="E861" i="3"/>
  <c r="B473" i="3"/>
  <c r="B556" i="3" s="1"/>
  <c r="B597" i="3" s="1"/>
  <c r="B514" i="3"/>
  <c r="C556" i="3" s="1"/>
  <c r="C597" i="3" s="1"/>
  <c r="B482" i="3"/>
  <c r="B565" i="3" s="1"/>
  <c r="B606" i="3" s="1"/>
  <c r="B523" i="3"/>
  <c r="C565" i="3" s="1"/>
  <c r="C606" i="3" s="1"/>
  <c r="B517" i="3"/>
  <c r="C559" i="3" s="1"/>
  <c r="C600" i="3" s="1"/>
  <c r="B476" i="3"/>
  <c r="B559" i="3" s="1"/>
  <c r="B600" i="3" s="1"/>
  <c r="B512" i="3"/>
  <c r="C554" i="3" s="1"/>
  <c r="C595" i="3" s="1"/>
  <c r="B471" i="3"/>
  <c r="B554" i="3" s="1"/>
  <c r="B595" i="3" s="1"/>
  <c r="B505" i="3"/>
  <c r="C547" i="3" s="1"/>
  <c r="C588" i="3" s="1"/>
  <c r="B464" i="3"/>
  <c r="B547" i="3" s="1"/>
  <c r="B588" i="3" s="1"/>
  <c r="C869" i="3"/>
  <c r="C861" i="3"/>
  <c r="E627" i="3"/>
  <c r="D869" i="3"/>
  <c r="D861" i="3"/>
  <c r="B475" i="3"/>
  <c r="B558" i="3" s="1"/>
  <c r="B599" i="3" s="1"/>
  <c r="B516" i="3"/>
  <c r="C558" i="3" s="1"/>
  <c r="C599" i="3" s="1"/>
  <c r="B513" i="3"/>
  <c r="C555" i="3" s="1"/>
  <c r="C596" i="3" s="1"/>
  <c r="B472" i="3"/>
  <c r="B555" i="3" s="1"/>
  <c r="B596" i="3" s="1"/>
  <c r="B869" i="3"/>
  <c r="B861" i="3"/>
  <c r="B518" i="3"/>
  <c r="C560" i="3" s="1"/>
  <c r="C601" i="3" s="1"/>
  <c r="B477" i="3"/>
  <c r="B560" i="3" s="1"/>
  <c r="B601" i="3" s="1"/>
  <c r="B474" i="3"/>
  <c r="B557" i="3" s="1"/>
  <c r="B598" i="3" s="1"/>
  <c r="B515" i="3"/>
  <c r="C557" i="3" s="1"/>
  <c r="C598" i="3" s="1"/>
  <c r="B466" i="3"/>
  <c r="B549" i="3" s="1"/>
  <c r="B590" i="3" s="1"/>
  <c r="B507" i="3"/>
  <c r="C549" i="3" s="1"/>
  <c r="C590" i="3" s="1"/>
  <c r="B522" i="3"/>
  <c r="C564" i="3" s="1"/>
  <c r="C605" i="3" s="1"/>
  <c r="B481" i="3"/>
  <c r="B564" i="3" s="1"/>
  <c r="B605" i="3" s="1"/>
  <c r="F627" i="3"/>
  <c r="D627" i="3"/>
  <c r="C878" i="3" l="1"/>
  <c r="E878" i="3"/>
  <c r="B878" i="3"/>
  <c r="B887" i="3" s="1"/>
  <c r="D878" i="3"/>
  <c r="C887" i="3" s="1"/>
  <c r="C627" i="3"/>
  <c r="B627" i="3"/>
  <c r="B635" i="3" l="1"/>
  <c r="B784" i="3" s="1"/>
  <c r="F635" i="3"/>
  <c r="F784" i="3" s="1"/>
  <c r="E635" i="3"/>
  <c r="E784" i="3" s="1"/>
  <c r="C635" i="3"/>
  <c r="C784" i="3" s="1"/>
  <c r="D635" i="3"/>
  <c r="D784" i="3" s="1"/>
  <c r="D803" i="3" l="1"/>
  <c r="D812" i="3" s="1"/>
  <c r="B803" i="3"/>
  <c r="B812" i="3" s="1"/>
  <c r="F803" i="3"/>
  <c r="C803" i="3"/>
  <c r="C812" i="3" s="1"/>
  <c r="E803" i="3"/>
  <c r="E812" i="3" s="1"/>
  <c r="C17" i="5" l="1"/>
  <c r="B17" i="5"/>
  <c r="E17" i="5"/>
  <c r="D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<sst xmlns="http://schemas.openxmlformats.org/spreadsheetml/2006/main" count="2181" uniqueCount="627">
  <si>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</si>
  <si>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</si>
  <si>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</si>
  <si>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</si>
  <si>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</si>
  <si>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</si>
  <si>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</si>
  <si>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</si>
  <si>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</si>
  <si>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</si>
  <si>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</si>
  <si>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</si>
  <si>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</si>
  <si>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</si>
  <si>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</si>
  <si>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</si>
  <si>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</si>
  <si>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</si>
  <si>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</si>
  <si>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</si>
  <si>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</si>
  <si>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</si>
  <si>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</si>
  <si>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</si>
  <si>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</si>
  <si>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</si>
  <si>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</si>
  <si>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</si>
  <si>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</si>
  <si>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</si>
  <si>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</si>
  <si>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</si>
  <si>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</si>
  <si>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</si>
  <si>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</si>
  <si>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</si>
  <si>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</si>
  <si>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</si>
  <si>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</si>
  <si>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</si>
  <si>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</si>
  <si>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</si>
  <si>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</si>
  <si>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</si>
  <si>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</si>
  <si>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</si>
  <si>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</si>
  <si>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</si>
  <si>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</si>
  <si>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</si>
  <si>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</si>
  <si>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</si>
  <si>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</si>
  <si>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</si>
  <si>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</si>
  <si>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</si>
  <si>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</si>
  <si>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</si>
  <si>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</si>
  <si>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</si>
  <si>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</si>
  <si>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</si>
  <si>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</si>
  <si>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</si>
  <si>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</si>
  <si>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</si>
  <si>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</si>
  <si>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</si>
  <si>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</si>
  <si>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</si>
  <si>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</si>
  <si>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</si>
  <si>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</si>
  <si>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</si>
  <si>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</si>
  <si>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</si>
  <si>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</si>
  <si>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</si>
  <si>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</si>
  <si>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</si>
  <si>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</si>
  <si>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</si>
  <si>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</si>
  <si>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</si>
  <si>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</si>
  <si>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</si>
  <si>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</si>
  <si>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</si>
  <si>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</si>
  <si>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</si>
  <si>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</si>
  <si>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</si>
  <si>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</si>
  <si>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</si>
  <si>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</si>
  <si>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</si>
  <si>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</si>
  <si>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</si>
  <si>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</si>
  <si>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</si>
  <si>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</si>
  <si>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</si>
  <si>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</si>
  <si>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</si>
  <si>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</si>
  <si>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</si>
  <si>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</si>
  <si>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</si>
  <si>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</si>
  <si>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</si>
  <si>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</si>
  <si>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</si>
  <si>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</si>
  <si>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</si>
  <si>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</si>
  <si>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</si>
  <si>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</si>
  <si>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</si>
  <si>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</si>
  <si>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</si>
  <si>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</si>
  <si>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</si>
  <si>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</si>
  <si>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</si>
  <si>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</si>
  <si>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</si>
  <si>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</si>
  <si>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</si>
  <si>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</si>
  <si>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</si>
  <si>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</si>
  <si>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</si>
  <si>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</si>
  <si>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</si>
  <si>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</si>
  <si>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</si>
  <si>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</si>
  <si>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</si>
  <si>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</si>
  <si>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</si>
  <si>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</si>
  <si>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</si>
  <si>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</si>
  <si>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</si>
  <si>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</si>
  <si>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</si>
  <si>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</si>
  <si>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</si>
  <si>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</si>
  <si>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</si>
  <si>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</si>
  <si>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</si>
  <si>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</si>
  <si>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</si>
  <si>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</si>
  <si>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</si>
  <si>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</si>
  <si>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</si>
  <si>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</si>
  <si>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</si>
  <si>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</si>
  <si>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</si>
  <si>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</si>
  <si>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</si>
  <si>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</si>
  <si>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</si>
  <si>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</si>
  <si>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</si>
  <si>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</si>
  <si>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</si>
  <si>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</si>
  <si>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</si>
  <si>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</si>
  <si>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</si>
  <si>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</si>
  <si>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</si>
  <si>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</si>
  <si>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</si>
  <si>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</si>
  <si>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</si>
  <si>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</si>
  <si>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</si>
  <si>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</si>
  <si>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</si>
  <si>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</si>
  <si>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</si>
  <si>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</si>
  <si>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</si>
  <si>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</si>
  <si>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</si>
  <si>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</si>
  <si>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</si>
  <si>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</si>
  <si>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</si>
  <si>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</si>
  <si>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</si>
  <si>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</si>
  <si>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</si>
  <si>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</si>
  <si>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</si>
  <si>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</si>
  <si>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</si>
  <si>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</si>
  <si>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</si>
  <si>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</si>
  <si>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</si>
  <si>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</si>
  <si>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</si>
  <si>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</si>
  <si>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</si>
  <si>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</si>
  <si>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</si>
  <si>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</si>
  <si>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</si>
  <si>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</si>
  <si>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</si>
  <si>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</si>
  <si>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</si>
  <si>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</si>
  <si>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</si>
  <si>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</si>
  <si>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</si>
  <si>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</si>
  <si>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</si>
  <si>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</si>
  <si>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</si>
  <si>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</si>
  <si>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</si>
  <si>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</si>
  <si>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</si>
  <si>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</si>
  <si>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</si>
  <si>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</si>
  <si>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</si>
  <si>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</si>
  <si>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</si>
  <si>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</si>
  <si>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</si>
  <si>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</si>
  <si>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</si>
  <si>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</si>
  <si>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</si>
  <si>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</si>
  <si>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</si>
  <si>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</si>
  <si>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</si>
  <si>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</si>
  <si>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</si>
  <si>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</si>
  <si>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</si>
  <si>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</si>
  <si>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</si>
  <si>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</si>
  <si>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</si>
  <si>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</si>
  <si>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</si>
  <si>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</si>
  <si>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</si>
  <si>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</si>
  <si>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</si>
  <si>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</si>
  <si>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</si>
  <si>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</si>
  <si>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</si>
  <si>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</si>
  <si>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</si>
  <si>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</si>
  <si>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</si>
  <si>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</si>
  <si>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</si>
  <si>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</si>
  <si>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</si>
  <si>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</si>
  <si>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</si>
  <si>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</si>
  <si>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</si>
  <si>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</si>
  <si>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</si>
  <si>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</si>
  <si>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</si>
  <si>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</si>
  <si>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</si>
  <si>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</si>
  <si>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</si>
  <si>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</si>
  <si>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</si>
  <si>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</si>
  <si>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</si>
  <si>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</si>
  <si>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</si>
  <si>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</si>
  <si>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</si>
  <si>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</si>
  <si>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</si>
  <si>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</si>
  <si>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</si>
  <si>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</si>
  <si>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</si>
  <si>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</si>
  <si>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</si>
  <si>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</si>
  <si>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</si>
  <si>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</si>
  <si>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</si>
  <si>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</si>
  <si>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</si>
  <si>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</si>
  <si>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</si>
  <si>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</si>
  <si>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</si>
  <si>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</si>
  <si>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</si>
  <si>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</si>
  <si>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</si>
  <si>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</si>
  <si>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</si>
  <si>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</si>
  <si>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</si>
  <si>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</si>
  <si>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</si>
  <si>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</si>
  <si>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</si>
  <si>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</si>
  <si>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</si>
  <si>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</si>
  <si>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</si>
  <si>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</si>
  <si>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</si>
  <si>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</si>
  <si>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</si>
  <si>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</si>
  <si>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</si>
  <si>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</si>
  <si>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</si>
  <si>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</si>
  <si>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</si>
  <si>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</si>
  <si>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</si>
  <si>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</si>
  <si>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</si>
  <si>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</si>
  <si>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</si>
  <si>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</si>
  <si>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</si>
  <si>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</si>
  <si>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</si>
  <si>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</si>
  <si>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</si>
  <si>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</si>
  <si>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</si>
  <si>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</si>
  <si>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</si>
  <si>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</si>
  <si>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</si>
  <si>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</si>
  <si>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</si>
  <si>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</si>
  <si>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</si>
  <si>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</si>
  <si>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</si>
  <si>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</si>
  <si>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</si>
  <si>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</si>
  <si>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</si>
  <si>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</si>
  <si>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</si>
  <si>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</si>
  <si>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</si>
  <si>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</si>
  <si>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</si>
  <si>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</si>
  <si>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</si>
  <si>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</si>
  <si>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</si>
  <si>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</si>
  <si>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</si>
  <si>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</si>
  <si>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</si>
  <si>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</si>
  <si>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</si>
  <si>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</si>
  <si>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</si>
  <si>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</si>
  <si>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</si>
  <si>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</si>
  <si>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</si>
  <si>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</si>
  <si>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</si>
  <si>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</si>
  <si>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</si>
  <si>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</si>
  <si>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</si>
  <si>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</si>
  <si>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</si>
  <si>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</si>
  <si>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</si>
  <si>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</si>
  <si>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</si>
  <si>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</si>
  <si>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</si>
  <si>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</si>
  <si>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</si>
  <si>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</si>
  <si>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</si>
  <si>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</si>
  <si>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</si>
  <si>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</si>
  <si>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</si>
  <si>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</si>
  <si>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</si>
  <si>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</si>
  <si>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</si>
  <si>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</si>
  <si>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</si>
  <si>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</si>
  <si>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</si>
  <si>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</si>
  <si>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</si>
  <si>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</si>
  <si>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</si>
  <si>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</si>
  <si>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</si>
  <si>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</si>
  <si>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</si>
  <si>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</si>
  <si>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</si>
  <si>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</si>
  <si>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</si>
  <si>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</si>
  <si>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</si>
  <si>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</si>
  <si>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</si>
  <si>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</si>
  <si>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</si>
  <si>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</si>
  <si>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</si>
  <si>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</si>
  <si>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</si>
  <si>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</si>
  <si>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</si>
  <si>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</si>
  <si>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</si>
  <si>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</si>
  <si>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</si>
  <si>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</si>
  <si>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</si>
  <si>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</si>
  <si>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</si>
  <si>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</si>
  <si>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</si>
  <si>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</si>
  <si>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</si>
  <si>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</si>
  <si>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</si>
  <si>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</si>
  <si>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</si>
  <si>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</si>
  <si>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</si>
  <si>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</si>
  <si>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</si>
  <si>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</si>
  <si>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</si>
  <si>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</si>
  <si>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</si>
  <si>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</si>
  <si>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</si>
  <si>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</si>
  <si>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</si>
  <si>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</si>
  <si>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</si>
  <si>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</si>
  <si>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</si>
  <si>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</si>
  <si>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</si>
  <si>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</si>
  <si>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</si>
  <si>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</si>
  <si>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</si>
  <si>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</si>
  <si>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</si>
  <si>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</si>
  <si>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</si>
  <si>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</si>
  <si>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</si>
  <si>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</si>
  <si>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</si>
  <si>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</si>
  <si>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</si>
  <si>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</si>
  <si>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</si>
  <si>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</si>
  <si>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</si>
  <si>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</si>
  <si>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</si>
  <si>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</si>
  <si>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</si>
  <si>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</si>
  <si>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</si>
  <si>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</si>
  <si>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</si>
  <si>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</si>
  <si>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</si>
  <si>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</si>
  <si>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</si>
  <si>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</si>
  <si>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</si>
  <si>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</si>
  <si>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</si>
  <si>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</si>
  <si>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</si>
  <si>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</si>
  <si>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</si>
  <si>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</si>
  <si>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</si>
  <si>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</si>
  <si>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</si>
  <si>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</si>
  <si>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</si>
  <si>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</si>
  <si>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</si>
  <si>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</si>
  <si>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</si>
  <si>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</si>
  <si>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</si>
  <si>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</si>
  <si>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</si>
  <si>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</si>
  <si>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</si>
  <si>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</si>
  <si>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</si>
  <si>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</si>
  <si>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</si>
  <si>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</si>
  <si>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</si>
  <si>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</si>
  <si>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</si>
  <si>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</si>
  <si>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</si>
  <si>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</si>
  <si>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</si>
  <si>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</si>
  <si>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</si>
  <si>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</si>
  <si>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</si>
  <si>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</si>
  <si>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</si>
  <si>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</si>
  <si>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</si>
  <si>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</si>
  <si>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</si>
  <si>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</si>
  <si>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</si>
  <si>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</si>
  <si>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</si>
  <si>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</si>
  <si>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</si>
  <si>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</si>
  <si>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</si>
  <si>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</si>
  <si>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</si>
  <si>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</si>
  <si>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</si>
  <si>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</si>
  <si>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</si>
  <si>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</si>
  <si>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</si>
  <si>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</si>
  <si>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</si>
  <si>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</si>
  <si>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</si>
  <si>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</si>
  <si>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</si>
  <si>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</si>
  <si>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</si>
  <si>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</si>
  <si>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</si>
  <si>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</si>
  <si>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</si>
  <si>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</si>
  <si>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</si>
  <si>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</si>
  <si>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</si>
  <si>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</si>
  <si>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</si>
  <si>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</si>
  <si>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</si>
  <si>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</si>
  <si>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</si>
  <si>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</si>
  <si>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</si>
  <si>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</si>
  <si>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</si>
  <si>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</si>
  <si>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</si>
  <si>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</si>
  <si>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</si>
  <si>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</si>
  <si>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</si>
  <si>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</si>
  <si>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</si>
  <si>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</si>
  <si>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</si>
  <si>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</si>
  <si>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</si>
  <si>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</si>
  <si>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</si>
  <si>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</si>
  <si>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</si>
  <si>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</si>
  <si>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</si>
  <si>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</si>
  <si>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</si>
  <si>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</si>
  <si>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</si>
  <si>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</si>
  <si>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</si>
  <si>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</si>
  <si>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</si>
  <si>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</si>
  <si>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</si>
  <si>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</si>
  <si>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</si>
  <si>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</si>
  <si>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</si>
  <si>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Version 1</t>
  </si>
  <si>
    <t>2018-19</t>
  </si>
  <si>
    <t>Electricity North West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</si>
</sst>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 activeCell="E21" sqref="E21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Electricity North West Limited in 2018-19 (Version 1)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Electricity North West Limited in 2018-19 (Version 1)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ht="30" x14ac:dyDescent="0.25">
      <c r="A7" s="4" t="s">
        <v>4</v>
      </c>
      <c r="B7" s="16" t="s">
        <v>626</v>
      </c>
      <c r="C7" s="16" t="s">
        <v>625</v>
      </c>
      <c r="D7" s="16" t="s">
        <v>624</v>
      </c>
      <c r="E7" s="17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5.4859500406131981E-2</v>
      </c>
      <c r="C13" s="17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0.63</v>
      </c>
      <c r="C19" s="17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370956256.47275519</v>
      </c>
      <c r="C25" s="19">
        <v>398500000</v>
      </c>
      <c r="D25" s="19">
        <v>352040000</v>
      </c>
      <c r="E25" s="17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260870929</v>
      </c>
      <c r="C31" s="19">
        <v>11735622</v>
      </c>
      <c r="D31" s="17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1422.2</v>
      </c>
      <c r="C37" s="17"/>
    </row>
    <row r="38" spans="1:3" x14ac:dyDescent="0.25">
      <c r="A38" s="4" t="s">
        <v>26</v>
      </c>
      <c r="B38" s="20">
        <v>7190.9</v>
      </c>
      <c r="C38" s="17"/>
    </row>
    <row r="39" spans="1:3" x14ac:dyDescent="0.25">
      <c r="A39" s="4" t="s">
        <v>27</v>
      </c>
      <c r="B39" s="20">
        <v>16988.7</v>
      </c>
      <c r="C39" s="17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1278.4000000000001</v>
      </c>
      <c r="C45" s="17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9123919.0159670785</v>
      </c>
      <c r="C51" s="17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5592992.279215375</v>
      </c>
      <c r="C58" s="19">
        <v>0</v>
      </c>
      <c r="D58" s="19">
        <v>5200104.0148030603</v>
      </c>
      <c r="E58" s="19">
        <v>23665150.708784964</v>
      </c>
      <c r="F58" s="17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5592992.279215375</v>
      </c>
      <c r="C65" s="19">
        <v>0</v>
      </c>
      <c r="D65" s="19">
        <v>5200104.0148030603</v>
      </c>
      <c r="E65" s="19">
        <v>23665150.708784964</v>
      </c>
      <c r="F65" s="17"/>
    </row>
    <row r="66" spans="1:6" x14ac:dyDescent="0.25">
      <c r="A66" s="4" t="s">
        <v>43</v>
      </c>
      <c r="B66" s="19">
        <v>15938388.590066295</v>
      </c>
      <c r="C66" s="19">
        <v>9685121.6069542617</v>
      </c>
      <c r="D66" s="19">
        <v>11157007.74636326</v>
      </c>
      <c r="E66" s="19">
        <v>28810162.406098533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9877892.1317486241</v>
      </c>
      <c r="C68" s="19">
        <v>221494.22987536553</v>
      </c>
      <c r="D68" s="19">
        <v>5059104.4011164196</v>
      </c>
      <c r="E68" s="19">
        <v>2257709.6000157436</v>
      </c>
      <c r="F68" s="17"/>
    </row>
    <row r="69" spans="1:6" x14ac:dyDescent="0.25">
      <c r="A69" s="4" t="s">
        <v>46</v>
      </c>
      <c r="B69" s="19">
        <v>956531.80648450565</v>
      </c>
      <c r="C69" s="19">
        <v>2918012.8049356979</v>
      </c>
      <c r="D69" s="19">
        <v>212621.010970954</v>
      </c>
      <c r="E69" s="19">
        <v>2019581.686503984</v>
      </c>
      <c r="F69" s="17"/>
    </row>
    <row r="70" spans="1:6" x14ac:dyDescent="0.25">
      <c r="A70" s="4" t="s">
        <v>47</v>
      </c>
      <c r="B70" s="19">
        <v>658870.43882025871</v>
      </c>
      <c r="C70" s="19">
        <v>0</v>
      </c>
      <c r="D70" s="19">
        <v>637969.25816372491</v>
      </c>
      <c r="E70" s="19">
        <v>432144.5664569037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/>
      <c r="C104" s="19">
        <v>713372409.35226476</v>
      </c>
      <c r="D104" s="19">
        <v>282178295.87699127</v>
      </c>
      <c r="E104" s="19">
        <v>743265894.01423347</v>
      </c>
      <c r="F104" s="19">
        <v>556555728.50178921</v>
      </c>
      <c r="G104" s="19">
        <v>0</v>
      </c>
      <c r="H104" s="19">
        <v>1100955826.1414104</v>
      </c>
      <c r="I104" s="19">
        <v>834008769.79467237</v>
      </c>
      <c r="J104" s="19">
        <v>313082423.40892535</v>
      </c>
      <c r="K104" s="19">
        <v>1547772461.1256905</v>
      </c>
      <c r="L104" s="19">
        <v>39219056.019733049</v>
      </c>
      <c r="M104" s="17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365791373.46580768</v>
      </c>
      <c r="C110" s="17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0</v>
      </c>
      <c r="C117" s="17"/>
    </row>
    <row r="118" spans="1:3" x14ac:dyDescent="0.25">
      <c r="A118" s="4" t="s">
        <v>43</v>
      </c>
      <c r="B118" s="19">
        <v>63506587.81283962</v>
      </c>
      <c r="C118" s="17"/>
    </row>
    <row r="119" spans="1:3" x14ac:dyDescent="0.25">
      <c r="A119" s="4" t="s">
        <v>44</v>
      </c>
      <c r="B119" s="19">
        <v>4080425.6415580953</v>
      </c>
      <c r="C119" s="17"/>
    </row>
    <row r="120" spans="1:3" x14ac:dyDescent="0.25">
      <c r="A120" s="4" t="s">
        <v>45</v>
      </c>
      <c r="B120" s="19">
        <v>16034394.649885509</v>
      </c>
      <c r="C120" s="17"/>
    </row>
    <row r="121" spans="1:3" x14ac:dyDescent="0.25">
      <c r="A121" s="4" t="s">
        <v>46</v>
      </c>
      <c r="B121" s="19">
        <v>4742987.9453085205</v>
      </c>
      <c r="C121" s="17"/>
    </row>
    <row r="122" spans="1:3" x14ac:dyDescent="0.25">
      <c r="A122" s="4" t="s">
        <v>47</v>
      </c>
      <c r="B122" s="19">
        <v>1636888.101159489</v>
      </c>
      <c r="C122" s="17"/>
    </row>
    <row r="123" spans="1:3" x14ac:dyDescent="0.25">
      <c r="A123" s="4" t="s">
        <v>48</v>
      </c>
      <c r="B123" s="19">
        <v>798778.23527135444</v>
      </c>
      <c r="C123" s="17"/>
    </row>
    <row r="124" spans="1:3" x14ac:dyDescent="0.25">
      <c r="A124" s="4" t="s">
        <v>49</v>
      </c>
      <c r="B124" s="19">
        <v>8508926.2052007299</v>
      </c>
      <c r="C124" s="17"/>
    </row>
    <row r="125" spans="1:3" x14ac:dyDescent="0.25">
      <c r="A125" s="4" t="s">
        <v>50</v>
      </c>
      <c r="B125" s="19">
        <v>3864575.4878202211</v>
      </c>
      <c r="C125" s="17"/>
    </row>
    <row r="126" spans="1:3" x14ac:dyDescent="0.25">
      <c r="A126" s="4" t="s">
        <v>51</v>
      </c>
      <c r="B126" s="19">
        <v>15017576.021327987</v>
      </c>
      <c r="C126" s="17"/>
    </row>
    <row r="127" spans="1:3" x14ac:dyDescent="0.25">
      <c r="A127" s="4" t="s">
        <v>52</v>
      </c>
      <c r="B127" s="19">
        <v>2623191.3412623666</v>
      </c>
      <c r="C127" s="17"/>
    </row>
    <row r="128" spans="1:3" x14ac:dyDescent="0.25">
      <c r="A128" s="4" t="s">
        <v>53</v>
      </c>
      <c r="B128" s="19">
        <v>1197192.2726956573</v>
      </c>
      <c r="C128" s="17"/>
    </row>
    <row r="129" spans="1:3" x14ac:dyDescent="0.25">
      <c r="A129" s="4" t="s">
        <v>54</v>
      </c>
      <c r="B129" s="19">
        <v>1373028.0456278913</v>
      </c>
      <c r="C129" s="17"/>
    </row>
    <row r="130" spans="1:3" x14ac:dyDescent="0.25">
      <c r="A130" s="4" t="s">
        <v>55</v>
      </c>
      <c r="B130" s="19">
        <v>1137985.5952313859</v>
      </c>
      <c r="C130" s="17"/>
    </row>
    <row r="131" spans="1:3" x14ac:dyDescent="0.25">
      <c r="A131" s="4" t="s">
        <v>56</v>
      </c>
      <c r="B131" s="19">
        <v>2007382.8743963097</v>
      </c>
      <c r="C131" s="17"/>
    </row>
    <row r="132" spans="1:3" x14ac:dyDescent="0.25">
      <c r="A132" s="4" t="s">
        <v>57</v>
      </c>
      <c r="B132" s="19">
        <v>12846120.169989644</v>
      </c>
      <c r="C132" s="17"/>
    </row>
    <row r="133" spans="1:3" x14ac:dyDescent="0.25">
      <c r="A133" s="4" t="s">
        <v>58</v>
      </c>
      <c r="B133" s="19">
        <v>6905002.6314811837</v>
      </c>
      <c r="C133" s="17"/>
    </row>
    <row r="134" spans="1:3" x14ac:dyDescent="0.25">
      <c r="A134" s="4" t="s">
        <v>59</v>
      </c>
      <c r="B134" s="19">
        <v>2752174.2734031938</v>
      </c>
      <c r="C134" s="17"/>
    </row>
    <row r="135" spans="1:3" x14ac:dyDescent="0.25">
      <c r="A135" s="4" t="s">
        <v>60</v>
      </c>
      <c r="B135" s="19">
        <v>814694.05929801369</v>
      </c>
      <c r="C135" s="17"/>
    </row>
    <row r="136" spans="1:3" x14ac:dyDescent="0.25">
      <c r="A136" s="4" t="s">
        <v>61</v>
      </c>
      <c r="B136" s="19">
        <v>8643531.1720759589</v>
      </c>
      <c r="C136" s="17"/>
    </row>
    <row r="137" spans="1:3" x14ac:dyDescent="0.25">
      <c r="A137" s="4" t="s">
        <v>62</v>
      </c>
      <c r="B137" s="19">
        <v>2311540.350256322</v>
      </c>
      <c r="C137" s="17"/>
    </row>
    <row r="138" spans="1:3" x14ac:dyDescent="0.25">
      <c r="A138" s="4" t="s">
        <v>63</v>
      </c>
      <c r="B138" s="19">
        <v>15445248</v>
      </c>
      <c r="C138" s="17"/>
    </row>
    <row r="139" spans="1:3" x14ac:dyDescent="0.25">
      <c r="A139" s="4" t="s">
        <v>64</v>
      </c>
      <c r="B139" s="19">
        <v>0</v>
      </c>
      <c r="C139" s="17"/>
    </row>
    <row r="140" spans="1:3" x14ac:dyDescent="0.25">
      <c r="A140" s="4" t="s">
        <v>65</v>
      </c>
      <c r="B140" s="19">
        <v>617969.58946554409</v>
      </c>
      <c r="C140" s="17"/>
    </row>
    <row r="141" spans="1:3" x14ac:dyDescent="0.25">
      <c r="A141" s="4" t="s">
        <v>66</v>
      </c>
      <c r="B141" s="19">
        <v>15206595.222076548</v>
      </c>
      <c r="C141" s="17"/>
    </row>
    <row r="142" spans="1:3" x14ac:dyDescent="0.25">
      <c r="A142" s="4" t="s">
        <v>67</v>
      </c>
      <c r="B142" s="19">
        <v>-434302.39645676891</v>
      </c>
      <c r="C142" s="17"/>
    </row>
    <row r="143" spans="1:3" x14ac:dyDescent="0.25">
      <c r="A143" s="4" t="s">
        <v>68</v>
      </c>
      <c r="B143" s="19">
        <v>932219.99999999988</v>
      </c>
      <c r="C143" s="17"/>
    </row>
    <row r="144" spans="1:3" x14ac:dyDescent="0.25">
      <c r="A144" s="4" t="s">
        <v>69</v>
      </c>
      <c r="B144" s="19">
        <v>11957154.855261128</v>
      </c>
      <c r="C144" s="17"/>
    </row>
    <row r="145" spans="1:4" x14ac:dyDescent="0.25">
      <c r="A145" s="4" t="s">
        <v>70</v>
      </c>
      <c r="B145" s="19">
        <v>59102484.352201089</v>
      </c>
      <c r="C145" s="17"/>
    </row>
    <row r="146" spans="1:4" x14ac:dyDescent="0.25">
      <c r="A146" s="4" t="s">
        <v>71</v>
      </c>
      <c r="B146" s="19">
        <v>17027400</v>
      </c>
      <c r="C146" s="17"/>
    </row>
    <row r="147" spans="1:4" x14ac:dyDescent="0.25">
      <c r="A147" s="4" t="s">
        <v>72</v>
      </c>
      <c r="B147" s="19">
        <v>9083000</v>
      </c>
      <c r="C147" s="17"/>
    </row>
    <row r="148" spans="1:4" x14ac:dyDescent="0.25">
      <c r="A148" s="4" t="s">
        <v>73</v>
      </c>
      <c r="B148" s="19">
        <v>0</v>
      </c>
      <c r="C148" s="17"/>
    </row>
    <row r="149" spans="1:4" x14ac:dyDescent="0.25">
      <c r="A149" s="4" t="s">
        <v>74</v>
      </c>
      <c r="B149" s="19">
        <v>-26259723.587606005</v>
      </c>
      <c r="C149" s="17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2269.9125879231683</v>
      </c>
      <c r="C155" s="19">
        <v>27528.494505681105</v>
      </c>
      <c r="D155" s="17"/>
    </row>
    <row r="156" spans="1:4" x14ac:dyDescent="0.25">
      <c r="A156" s="4" t="s">
        <v>101</v>
      </c>
      <c r="B156" s="19">
        <v>98345.912216088545</v>
      </c>
      <c r="C156" s="19">
        <v>681.74660799481308</v>
      </c>
      <c r="D156" s="17"/>
    </row>
    <row r="157" spans="1:4" x14ac:dyDescent="0.25">
      <c r="A157" s="4" t="s">
        <v>102</v>
      </c>
      <c r="B157" s="19">
        <v>60466.380003209</v>
      </c>
      <c r="C157" s="19">
        <v>1527.779453636246</v>
      </c>
      <c r="D157" s="17"/>
    </row>
    <row r="158" spans="1:4" x14ac:dyDescent="0.25">
      <c r="A158" s="4" t="s">
        <v>103</v>
      </c>
      <c r="B158" s="19">
        <v>4612.8269014203379</v>
      </c>
      <c r="C158" s="19">
        <v>88045.253901895238</v>
      </c>
      <c r="D158" s="17"/>
    </row>
    <row r="159" spans="1:4" x14ac:dyDescent="0.25">
      <c r="A159" s="4" t="s">
        <v>104</v>
      </c>
      <c r="B159" s="19">
        <v>4483.2569974058897</v>
      </c>
      <c r="C159" s="19">
        <v>88045.253901895238</v>
      </c>
      <c r="D159" s="17"/>
    </row>
    <row r="160" spans="1:4" x14ac:dyDescent="0.25">
      <c r="A160" s="4" t="s">
        <v>105</v>
      </c>
      <c r="B160" s="19">
        <v>19315.005000000001</v>
      </c>
      <c r="C160" s="19">
        <v>88045.253901895238</v>
      </c>
      <c r="D160" s="17"/>
    </row>
    <row r="161" spans="1:4" x14ac:dyDescent="0.25">
      <c r="A161" s="4" t="s">
        <v>106</v>
      </c>
      <c r="B161" s="19">
        <v>2352058.6290290575</v>
      </c>
      <c r="C161" s="19">
        <v>1060.2953824340386</v>
      </c>
      <c r="D161" s="17"/>
    </row>
    <row r="162" spans="1:4" x14ac:dyDescent="0.25">
      <c r="A162" s="4" t="s">
        <v>107</v>
      </c>
      <c r="B162" s="19">
        <v>3191</v>
      </c>
      <c r="C162" s="19">
        <v>7870.0352428272736</v>
      </c>
      <c r="D162" s="17"/>
    </row>
    <row r="163" spans="1:4" x14ac:dyDescent="0.25">
      <c r="A163" s="4" t="s">
        <v>108</v>
      </c>
      <c r="B163" s="19">
        <v>6908</v>
      </c>
      <c r="C163" s="19">
        <v>7824.7094898122386</v>
      </c>
      <c r="D163" s="17"/>
    </row>
    <row r="164" spans="1:4" x14ac:dyDescent="0.25">
      <c r="A164" s="4" t="s">
        <v>109</v>
      </c>
      <c r="B164" s="19">
        <v>6237</v>
      </c>
      <c r="C164" s="19">
        <v>7870.0352428272736</v>
      </c>
      <c r="D164" s="17"/>
    </row>
    <row r="165" spans="1:4" x14ac:dyDescent="0.25">
      <c r="A165" s="4" t="s">
        <v>110</v>
      </c>
      <c r="B165" s="19">
        <v>18880.694598272767</v>
      </c>
      <c r="C165" s="19">
        <v>5120.6392645214955</v>
      </c>
      <c r="D165" s="17"/>
    </row>
    <row r="166" spans="1:4" x14ac:dyDescent="0.25">
      <c r="A166" s="4" t="s">
        <v>111</v>
      </c>
      <c r="B166" s="19">
        <v>19878</v>
      </c>
      <c r="C166" s="19">
        <v>0</v>
      </c>
      <c r="D166" s="17"/>
    </row>
    <row r="167" spans="1:4" x14ac:dyDescent="0.25">
      <c r="A167" s="4" t="s">
        <v>112</v>
      </c>
      <c r="B167" s="19"/>
      <c r="C167" s="19">
        <v>0</v>
      </c>
      <c r="D167" s="17"/>
    </row>
    <row r="168" spans="1:4" x14ac:dyDescent="0.25">
      <c r="A168" s="4" t="s">
        <v>113</v>
      </c>
      <c r="B168" s="19">
        <v>7768.9155383933221</v>
      </c>
      <c r="C168" s="19">
        <v>11909.25734153618</v>
      </c>
      <c r="D168" s="17"/>
    </row>
    <row r="169" spans="1:4" x14ac:dyDescent="0.25">
      <c r="A169" s="4" t="s">
        <v>114</v>
      </c>
      <c r="B169" s="19">
        <v>27</v>
      </c>
      <c r="C169" s="19">
        <v>22212.595097048637</v>
      </c>
      <c r="D169" s="17"/>
    </row>
    <row r="170" spans="1:4" x14ac:dyDescent="0.25">
      <c r="A170" s="4" t="s">
        <v>115</v>
      </c>
      <c r="B170" s="19"/>
      <c r="C170" s="19">
        <v>0</v>
      </c>
      <c r="D170" s="17"/>
    </row>
    <row r="171" spans="1:4" x14ac:dyDescent="0.25">
      <c r="A171" s="4" t="s">
        <v>116</v>
      </c>
      <c r="B171" s="19"/>
      <c r="C171" s="19">
        <v>0</v>
      </c>
      <c r="D171" s="17"/>
    </row>
    <row r="172" spans="1:4" x14ac:dyDescent="0.25">
      <c r="A172" s="4" t="s">
        <v>117</v>
      </c>
      <c r="B172" s="19">
        <v>99519.426920230515</v>
      </c>
      <c r="C172" s="19">
        <v>3005.9101505303329</v>
      </c>
      <c r="D172" s="17"/>
    </row>
    <row r="173" spans="1:4" x14ac:dyDescent="0.25">
      <c r="A173" s="4" t="s">
        <v>118</v>
      </c>
      <c r="B173" s="19"/>
      <c r="C173" s="19">
        <v>0</v>
      </c>
      <c r="D173" s="17"/>
    </row>
    <row r="174" spans="1:4" x14ac:dyDescent="0.25">
      <c r="A174" s="4" t="s">
        <v>119</v>
      </c>
      <c r="B174" s="19">
        <v>12867.951291556556</v>
      </c>
      <c r="C174" s="19">
        <v>116046.94413704099</v>
      </c>
      <c r="D174" s="17"/>
    </row>
    <row r="175" spans="1:4" x14ac:dyDescent="0.25">
      <c r="A175" s="4" t="s">
        <v>120</v>
      </c>
      <c r="B175" s="19"/>
      <c r="C175" s="19">
        <v>0</v>
      </c>
      <c r="D175" s="17"/>
    </row>
    <row r="176" spans="1:4" x14ac:dyDescent="0.25">
      <c r="A176" s="4" t="s">
        <v>121</v>
      </c>
      <c r="B176" s="19">
        <v>22</v>
      </c>
      <c r="C176" s="19">
        <v>348140.83241112297</v>
      </c>
      <c r="D176" s="17"/>
    </row>
    <row r="177" spans="1:4" x14ac:dyDescent="0.25">
      <c r="A177" s="4" t="s">
        <v>122</v>
      </c>
      <c r="B177" s="19">
        <v>818</v>
      </c>
      <c r="C177" s="19">
        <v>15888.864341752473</v>
      </c>
      <c r="D177" s="17"/>
    </row>
    <row r="178" spans="1:4" x14ac:dyDescent="0.25">
      <c r="A178" s="4" t="s">
        <v>123</v>
      </c>
      <c r="B178" s="19">
        <v>10480</v>
      </c>
      <c r="C178" s="19">
        <v>41499.656717784826</v>
      </c>
      <c r="D178" s="17"/>
    </row>
    <row r="179" spans="1:4" x14ac:dyDescent="0.25">
      <c r="A179" s="4" t="s">
        <v>124</v>
      </c>
      <c r="B179" s="19">
        <v>98</v>
      </c>
      <c r="C179" s="19">
        <v>5075.0740882301188</v>
      </c>
      <c r="D179" s="17"/>
    </row>
    <row r="180" spans="1:4" x14ac:dyDescent="0.25">
      <c r="A180" s="4" t="s">
        <v>125</v>
      </c>
      <c r="B180" s="19">
        <v>14136</v>
      </c>
      <c r="C180" s="19">
        <v>11282.999613216058</v>
      </c>
      <c r="D180" s="17"/>
    </row>
    <row r="181" spans="1:4" x14ac:dyDescent="0.25">
      <c r="A181" s="4" t="s">
        <v>126</v>
      </c>
      <c r="B181" s="19">
        <v>10373</v>
      </c>
      <c r="C181" s="19">
        <v>19568.784498245241</v>
      </c>
      <c r="D181" s="17"/>
    </row>
    <row r="182" spans="1:4" x14ac:dyDescent="0.25">
      <c r="A182" s="4" t="s">
        <v>127</v>
      </c>
      <c r="B182" s="19">
        <v>9691</v>
      </c>
      <c r="C182" s="19">
        <v>5075.0740882301188</v>
      </c>
      <c r="D182" s="17"/>
    </row>
    <row r="183" spans="1:4" x14ac:dyDescent="0.25">
      <c r="A183" s="4" t="s">
        <v>128</v>
      </c>
      <c r="B183" s="19">
        <v>6</v>
      </c>
      <c r="C183" s="19">
        <v>11282.999613216058</v>
      </c>
      <c r="D183" s="17"/>
    </row>
    <row r="184" spans="1:4" x14ac:dyDescent="0.25">
      <c r="A184" s="4" t="s">
        <v>129</v>
      </c>
      <c r="B184" s="19"/>
      <c r="C184" s="19">
        <v>0</v>
      </c>
      <c r="D184" s="17"/>
    </row>
    <row r="185" spans="1:4" x14ac:dyDescent="0.25">
      <c r="A185" s="4" t="s">
        <v>130</v>
      </c>
      <c r="B185" s="19"/>
      <c r="C185" s="19">
        <v>0</v>
      </c>
      <c r="D185" s="17"/>
    </row>
    <row r="186" spans="1:4" x14ac:dyDescent="0.25">
      <c r="A186" s="4" t="s">
        <v>131</v>
      </c>
      <c r="B186" s="19"/>
      <c r="C186" s="19">
        <v>0</v>
      </c>
      <c r="D186" s="17"/>
    </row>
    <row r="187" spans="1:4" x14ac:dyDescent="0.25">
      <c r="A187" s="4" t="s">
        <v>132</v>
      </c>
      <c r="B187" s="19"/>
      <c r="C187" s="19">
        <v>0</v>
      </c>
      <c r="D187" s="17"/>
    </row>
    <row r="188" spans="1:4" x14ac:dyDescent="0.25">
      <c r="A188" s="4" t="s">
        <v>133</v>
      </c>
      <c r="B188" s="19"/>
      <c r="C188" s="19">
        <v>0</v>
      </c>
      <c r="D188" s="17"/>
    </row>
    <row r="189" spans="1:4" x14ac:dyDescent="0.25">
      <c r="A189" s="4" t="s">
        <v>134</v>
      </c>
      <c r="B189" s="19"/>
      <c r="C189" s="19">
        <v>0</v>
      </c>
      <c r="D189" s="17"/>
    </row>
    <row r="190" spans="1:4" x14ac:dyDescent="0.25">
      <c r="A190" s="4" t="s">
        <v>135</v>
      </c>
      <c r="B190" s="19"/>
      <c r="C190" s="19">
        <v>0</v>
      </c>
      <c r="D190" s="17"/>
    </row>
    <row r="191" spans="1:4" x14ac:dyDescent="0.25">
      <c r="A191" s="4" t="s">
        <v>136</v>
      </c>
      <c r="B191" s="19">
        <v>16930</v>
      </c>
      <c r="C191" s="19">
        <v>4450.7903505956874</v>
      </c>
      <c r="D191" s="17"/>
    </row>
    <row r="192" spans="1:4" x14ac:dyDescent="0.25">
      <c r="A192" s="4" t="s">
        <v>137</v>
      </c>
      <c r="B192" s="19">
        <v>16262</v>
      </c>
      <c r="C192" s="19">
        <v>15399.77711977631</v>
      </c>
      <c r="D192" s="17"/>
    </row>
    <row r="193" spans="1:4" x14ac:dyDescent="0.25">
      <c r="A193" s="4" t="s">
        <v>138</v>
      </c>
      <c r="B193" s="19"/>
      <c r="C193" s="19">
        <v>0</v>
      </c>
      <c r="D193" s="17"/>
    </row>
    <row r="194" spans="1:4" x14ac:dyDescent="0.25">
      <c r="A194" s="4" t="s">
        <v>139</v>
      </c>
      <c r="B194" s="19"/>
      <c r="C194" s="19">
        <v>0</v>
      </c>
      <c r="D194" s="17"/>
    </row>
    <row r="195" spans="1:4" x14ac:dyDescent="0.25">
      <c r="A195" s="4" t="s">
        <v>140</v>
      </c>
      <c r="B195" s="19">
        <v>1050.4000000000001</v>
      </c>
      <c r="C195" s="19">
        <v>23370.703329731139</v>
      </c>
      <c r="D195" s="17"/>
    </row>
    <row r="196" spans="1:4" x14ac:dyDescent="0.25">
      <c r="A196" s="4" t="s">
        <v>141</v>
      </c>
      <c r="B196" s="19">
        <v>309</v>
      </c>
      <c r="C196" s="19">
        <v>72934.213733907382</v>
      </c>
      <c r="D196" s="17"/>
    </row>
    <row r="197" spans="1:4" x14ac:dyDescent="0.25">
      <c r="A197" s="4" t="s">
        <v>142</v>
      </c>
      <c r="B197" s="19"/>
      <c r="C197" s="19">
        <v>0</v>
      </c>
      <c r="D197" s="17"/>
    </row>
    <row r="198" spans="1:4" x14ac:dyDescent="0.25">
      <c r="A198" s="4" t="s">
        <v>143</v>
      </c>
      <c r="B198" s="19"/>
      <c r="C198" s="19">
        <v>0</v>
      </c>
      <c r="D198" s="17"/>
    </row>
    <row r="199" spans="1:4" x14ac:dyDescent="0.25">
      <c r="A199" s="4" t="s">
        <v>144</v>
      </c>
      <c r="B199" s="19">
        <v>12500</v>
      </c>
      <c r="C199" s="19">
        <v>5970.2809142872547</v>
      </c>
      <c r="D199" s="17"/>
    </row>
    <row r="200" spans="1:4" x14ac:dyDescent="0.25">
      <c r="A200" s="4" t="s">
        <v>145</v>
      </c>
      <c r="B200" s="19">
        <v>711</v>
      </c>
      <c r="C200" s="19">
        <v>38899.901260517683</v>
      </c>
      <c r="D200" s="17"/>
    </row>
    <row r="201" spans="1:4" x14ac:dyDescent="0.25">
      <c r="A201" s="4" t="s">
        <v>146</v>
      </c>
      <c r="B201" s="19"/>
      <c r="C201" s="19">
        <v>0</v>
      </c>
      <c r="D201" s="17"/>
    </row>
    <row r="202" spans="1:4" x14ac:dyDescent="0.25">
      <c r="A202" s="4" t="s">
        <v>147</v>
      </c>
      <c r="B202" s="19"/>
      <c r="C202" s="19">
        <v>0</v>
      </c>
      <c r="D202" s="17"/>
    </row>
    <row r="203" spans="1:4" x14ac:dyDescent="0.25">
      <c r="A203" s="4" t="s">
        <v>148</v>
      </c>
      <c r="B203" s="19">
        <v>1616.383</v>
      </c>
      <c r="C203" s="19">
        <v>317530.30926606024</v>
      </c>
      <c r="D203" s="17"/>
    </row>
    <row r="204" spans="1:4" x14ac:dyDescent="0.25">
      <c r="A204" s="4" t="s">
        <v>149</v>
      </c>
      <c r="B204" s="19">
        <v>364.13400000000001</v>
      </c>
      <c r="C204" s="19">
        <v>317530.30926606024</v>
      </c>
      <c r="D204" s="17"/>
    </row>
    <row r="205" spans="1:4" x14ac:dyDescent="0.25">
      <c r="A205" s="4" t="s">
        <v>150</v>
      </c>
      <c r="B205" s="19">
        <v>261</v>
      </c>
      <c r="C205" s="19">
        <v>317530.30926606024</v>
      </c>
      <c r="D205" s="17"/>
    </row>
    <row r="206" spans="1:4" x14ac:dyDescent="0.25">
      <c r="A206" s="4" t="s">
        <v>151</v>
      </c>
      <c r="B206" s="19"/>
      <c r="C206" s="19">
        <v>0</v>
      </c>
      <c r="D206" s="17"/>
    </row>
    <row r="207" spans="1:4" x14ac:dyDescent="0.25">
      <c r="A207" s="4" t="s">
        <v>152</v>
      </c>
      <c r="B207" s="19"/>
      <c r="C207" s="19">
        <v>0</v>
      </c>
      <c r="D207" s="17"/>
    </row>
    <row r="208" spans="1:4" x14ac:dyDescent="0.25">
      <c r="A208" s="4" t="s">
        <v>153</v>
      </c>
      <c r="B208" s="19"/>
      <c r="C208" s="19">
        <v>0</v>
      </c>
      <c r="D208" s="17"/>
    </row>
    <row r="209" spans="1:4" x14ac:dyDescent="0.25">
      <c r="A209" s="4" t="s">
        <v>154</v>
      </c>
      <c r="B209" s="19"/>
      <c r="C209" s="19">
        <v>0</v>
      </c>
      <c r="D209" s="17"/>
    </row>
    <row r="210" spans="1:4" x14ac:dyDescent="0.25">
      <c r="A210" s="4" t="s">
        <v>155</v>
      </c>
      <c r="B210" s="19">
        <v>1441</v>
      </c>
      <c r="C210" s="19">
        <v>110751.15463922994</v>
      </c>
      <c r="D210" s="17"/>
    </row>
    <row r="211" spans="1:4" x14ac:dyDescent="0.25">
      <c r="A211" s="4" t="s">
        <v>156</v>
      </c>
      <c r="B211" s="19">
        <v>158</v>
      </c>
      <c r="C211" s="19">
        <v>110751.15463922994</v>
      </c>
      <c r="D211" s="17"/>
    </row>
    <row r="212" spans="1:4" x14ac:dyDescent="0.25">
      <c r="A212" s="4" t="s">
        <v>157</v>
      </c>
      <c r="B212" s="19">
        <v>63</v>
      </c>
      <c r="C212" s="19">
        <v>110751.15463922994</v>
      </c>
      <c r="D212" s="17"/>
    </row>
    <row r="213" spans="1:4" x14ac:dyDescent="0.25">
      <c r="A213" s="4" t="s">
        <v>158</v>
      </c>
      <c r="B213" s="19">
        <v>106</v>
      </c>
      <c r="C213" s="19">
        <v>36917.051546409981</v>
      </c>
      <c r="D213" s="17"/>
    </row>
    <row r="214" spans="1:4" x14ac:dyDescent="0.25">
      <c r="A214" s="4" t="s">
        <v>159</v>
      </c>
      <c r="B214" s="19">
        <v>6</v>
      </c>
      <c r="C214" s="19">
        <v>110751.15463922994</v>
      </c>
      <c r="D214" s="17"/>
    </row>
    <row r="215" spans="1:4" x14ac:dyDescent="0.25">
      <c r="A215" s="4" t="s">
        <v>160</v>
      </c>
      <c r="B215" s="19">
        <v>75</v>
      </c>
      <c r="C215" s="19">
        <v>110751.15463922994</v>
      </c>
      <c r="D215" s="17"/>
    </row>
    <row r="216" spans="1:4" x14ac:dyDescent="0.25">
      <c r="A216" s="4" t="s">
        <v>161</v>
      </c>
      <c r="B216" s="19"/>
      <c r="C216" s="19">
        <v>0</v>
      </c>
      <c r="D216" s="17"/>
    </row>
    <row r="217" spans="1:4" x14ac:dyDescent="0.25">
      <c r="A217" s="4" t="s">
        <v>162</v>
      </c>
      <c r="B217" s="19"/>
      <c r="C217" s="19">
        <v>0</v>
      </c>
      <c r="D217" s="17"/>
    </row>
    <row r="218" spans="1:4" x14ac:dyDescent="0.25">
      <c r="A218" s="4" t="s">
        <v>163</v>
      </c>
      <c r="B218" s="19"/>
      <c r="C218" s="19">
        <v>0</v>
      </c>
      <c r="D218" s="17"/>
    </row>
    <row r="219" spans="1:4" x14ac:dyDescent="0.25">
      <c r="A219" s="4" t="s">
        <v>164</v>
      </c>
      <c r="B219" s="19">
        <v>696</v>
      </c>
      <c r="C219" s="19">
        <v>609771.07499013655</v>
      </c>
      <c r="D219" s="17"/>
    </row>
    <row r="220" spans="1:4" x14ac:dyDescent="0.25">
      <c r="A220" s="4" t="s">
        <v>165</v>
      </c>
      <c r="B220" s="19">
        <v>637</v>
      </c>
      <c r="C220" s="19">
        <v>0</v>
      </c>
      <c r="D220" s="17"/>
    </row>
    <row r="221" spans="1:4" x14ac:dyDescent="0.25">
      <c r="A221" s="4" t="s">
        <v>166</v>
      </c>
      <c r="B221" s="19"/>
      <c r="C221" s="19">
        <v>0</v>
      </c>
      <c r="D221" s="17"/>
    </row>
    <row r="222" spans="1:4" x14ac:dyDescent="0.25">
      <c r="A222" s="4" t="s">
        <v>167</v>
      </c>
      <c r="B222" s="19"/>
      <c r="C222" s="19">
        <v>0</v>
      </c>
      <c r="D222" s="17"/>
    </row>
    <row r="223" spans="1:4" x14ac:dyDescent="0.25">
      <c r="A223" s="4" t="s">
        <v>168</v>
      </c>
      <c r="B223" s="19">
        <v>32</v>
      </c>
      <c r="C223" s="19">
        <v>38141.052519316516</v>
      </c>
      <c r="D223" s="17"/>
    </row>
    <row r="224" spans="1:4" x14ac:dyDescent="0.25">
      <c r="A224" s="4" t="s">
        <v>169</v>
      </c>
      <c r="B224" s="19">
        <v>1546.8</v>
      </c>
      <c r="C224" s="19">
        <v>114423.15755794955</v>
      </c>
      <c r="D224" s="17"/>
    </row>
    <row r="225" spans="1:4" x14ac:dyDescent="0.25">
      <c r="A225" s="4" t="s">
        <v>170</v>
      </c>
      <c r="B225" s="19">
        <v>52</v>
      </c>
      <c r="C225" s="19">
        <v>17444.739883096485</v>
      </c>
      <c r="D225" s="17"/>
    </row>
    <row r="226" spans="1:4" x14ac:dyDescent="0.25">
      <c r="A226" s="4" t="s">
        <v>171</v>
      </c>
      <c r="B226" s="19">
        <v>3125</v>
      </c>
      <c r="C226" s="19">
        <v>52334.219649289458</v>
      </c>
      <c r="D226" s="17"/>
    </row>
    <row r="227" spans="1:4" x14ac:dyDescent="0.25">
      <c r="A227" s="4" t="s">
        <v>172</v>
      </c>
      <c r="B227" s="19">
        <v>6226</v>
      </c>
      <c r="C227" s="19">
        <v>7062.4033436757409</v>
      </c>
      <c r="D227" s="17"/>
    </row>
    <row r="228" spans="1:4" x14ac:dyDescent="0.25">
      <c r="A228" s="4" t="s">
        <v>173</v>
      </c>
      <c r="B228" s="19">
        <v>212.88</v>
      </c>
      <c r="C228" s="19">
        <v>1004103.3964654554</v>
      </c>
      <c r="D228" s="17"/>
    </row>
    <row r="229" spans="1:4" x14ac:dyDescent="0.25">
      <c r="A229" s="4" t="s">
        <v>174</v>
      </c>
      <c r="B229" s="19">
        <v>166.32</v>
      </c>
      <c r="C229" s="19">
        <v>1004103.3964654554</v>
      </c>
      <c r="D229" s="17"/>
    </row>
    <row r="230" spans="1:4" x14ac:dyDescent="0.25">
      <c r="A230" s="4" t="s">
        <v>175</v>
      </c>
      <c r="B230" s="19">
        <v>5</v>
      </c>
      <c r="C230" s="19">
        <v>1004103.3964654554</v>
      </c>
      <c r="D230" s="17"/>
    </row>
    <row r="231" spans="1:4" x14ac:dyDescent="0.25">
      <c r="A231" s="4" t="s">
        <v>176</v>
      </c>
      <c r="B231" s="19"/>
      <c r="C231" s="19">
        <v>0</v>
      </c>
      <c r="D231" s="17"/>
    </row>
    <row r="232" spans="1:4" x14ac:dyDescent="0.25">
      <c r="A232" s="4" t="s">
        <v>177</v>
      </c>
      <c r="B232" s="19">
        <v>175</v>
      </c>
      <c r="C232" s="19">
        <v>1138443.0824146075</v>
      </c>
      <c r="D232" s="17"/>
    </row>
    <row r="233" spans="1:4" x14ac:dyDescent="0.25">
      <c r="A233" s="4" t="s">
        <v>178</v>
      </c>
      <c r="B233" s="19">
        <v>1010</v>
      </c>
      <c r="C233" s="19">
        <v>1138443.0824146075</v>
      </c>
      <c r="D233" s="17"/>
    </row>
    <row r="234" spans="1:4" x14ac:dyDescent="0.25">
      <c r="A234" s="4" t="s">
        <v>179</v>
      </c>
      <c r="B234" s="19">
        <v>153</v>
      </c>
      <c r="C234" s="19">
        <v>1298754.9844386983</v>
      </c>
      <c r="D234" s="17"/>
    </row>
    <row r="235" spans="1:4" x14ac:dyDescent="0.25">
      <c r="A235" s="4" t="s">
        <v>180</v>
      </c>
      <c r="B235" s="19">
        <v>142</v>
      </c>
      <c r="C235" s="19">
        <v>0</v>
      </c>
      <c r="D235" s="17"/>
    </row>
    <row r="236" spans="1:4" x14ac:dyDescent="0.25">
      <c r="A236" s="4" t="s">
        <v>181</v>
      </c>
      <c r="B236" s="19"/>
      <c r="C236" s="19">
        <v>0</v>
      </c>
      <c r="D236" s="17"/>
    </row>
    <row r="237" spans="1:4" x14ac:dyDescent="0.25">
      <c r="A237" s="4" t="s">
        <v>182</v>
      </c>
      <c r="B237" s="19">
        <v>449</v>
      </c>
      <c r="C237" s="19">
        <v>33200</v>
      </c>
      <c r="D237" s="17"/>
    </row>
    <row r="238" spans="1:4" x14ac:dyDescent="0.25">
      <c r="A238" s="4" t="s">
        <v>183</v>
      </c>
      <c r="B238" s="19">
        <v>650</v>
      </c>
      <c r="C238" s="19">
        <v>33200</v>
      </c>
      <c r="D238" s="17"/>
    </row>
    <row r="239" spans="1:4" x14ac:dyDescent="0.25">
      <c r="A239" s="4" t="s">
        <v>184</v>
      </c>
      <c r="B239" s="19">
        <v>1077</v>
      </c>
      <c r="C239" s="19">
        <v>33200</v>
      </c>
      <c r="D239" s="17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189441116.04711631</v>
      </c>
      <c r="C245" s="17"/>
    </row>
    <row r="246" spans="1:3" x14ac:dyDescent="0.25">
      <c r="A246" s="4" t="s">
        <v>188</v>
      </c>
      <c r="B246" s="19">
        <v>65660489.88573762</v>
      </c>
      <c r="C246" s="17"/>
    </row>
    <row r="247" spans="1:3" x14ac:dyDescent="0.25">
      <c r="A247" s="4" t="s">
        <v>26</v>
      </c>
      <c r="B247" s="19">
        <v>193590941.22355753</v>
      </c>
      <c r="C247" s="17"/>
    </row>
    <row r="248" spans="1:3" x14ac:dyDescent="0.25">
      <c r="A248" s="4" t="s">
        <v>189</v>
      </c>
      <c r="B248" s="19">
        <v>144957922.80169678</v>
      </c>
      <c r="C248" s="17"/>
    </row>
    <row r="249" spans="1:3" x14ac:dyDescent="0.25">
      <c r="A249" s="4" t="s">
        <v>190</v>
      </c>
      <c r="B249" s="19">
        <v>232143789.90979806</v>
      </c>
      <c r="C249" s="17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0.24417641023079265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Electricity North West Limited in 2018-19 (Version 1)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5592992.279215375</v>
      </c>
      <c r="C10" s="22">
        <f>Input!C$58</f>
        <v>0</v>
      </c>
      <c r="D10" s="22">
        <f>Input!D$58</f>
        <v>5200104.0148030603</v>
      </c>
      <c r="E10" s="22">
        <f>Input!E$58</f>
        <v>23665150.708784964</v>
      </c>
      <c r="F10" s="17"/>
    </row>
    <row r="11" spans="1:6" ht="30" x14ac:dyDescent="0.25">
      <c r="A11" s="4" t="s">
        <v>43</v>
      </c>
      <c r="B11" s="22">
        <f>Input!B66</f>
        <v>15938388.590066295</v>
      </c>
      <c r="C11" s="22">
        <f>Input!C66</f>
        <v>9685121.6069542617</v>
      </c>
      <c r="D11" s="22">
        <f>Input!D66</f>
        <v>11157007.74636326</v>
      </c>
      <c r="E11" s="22">
        <f>Input!E66</f>
        <v>28810162.406098533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9877892.1317486241</v>
      </c>
      <c r="C13" s="22">
        <f>Input!C68</f>
        <v>221494.22987536553</v>
      </c>
      <c r="D13" s="22">
        <f>Input!D68</f>
        <v>5059104.4011164196</v>
      </c>
      <c r="E13" s="22">
        <f>Input!E68</f>
        <v>2257709.6000157436</v>
      </c>
      <c r="F13" s="17"/>
    </row>
    <row r="14" spans="1:6" x14ac:dyDescent="0.25">
      <c r="A14" s="4" t="s">
        <v>46</v>
      </c>
      <c r="B14" s="22">
        <f>Input!B69</f>
        <v>956531.80648450565</v>
      </c>
      <c r="C14" s="22">
        <f>Input!C69</f>
        <v>2918012.8049356979</v>
      </c>
      <c r="D14" s="22">
        <f>Input!D69</f>
        <v>212621.010970954</v>
      </c>
      <c r="E14" s="22">
        <f>Input!E69</f>
        <v>2019581.686503984</v>
      </c>
      <c r="F14" s="17"/>
    </row>
    <row r="15" spans="1:6" x14ac:dyDescent="0.25">
      <c r="A15" s="4" t="s">
        <v>47</v>
      </c>
      <c r="B15" s="22">
        <f>Input!B70</f>
        <v>658870.43882025871</v>
      </c>
      <c r="C15" s="22">
        <f>Input!C70</f>
        <v>0</v>
      </c>
      <c r="D15" s="22">
        <f>Input!D70</f>
        <v>637969.25816372491</v>
      </c>
      <c r="E15" s="22">
        <f>Input!E70</f>
        <v>432144.5664569037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0</v>
      </c>
      <c r="C52" s="24">
        <f t="shared" ref="C52:C84" si="0">SUM($B10:$E10)</f>
        <v>34458247.0028034</v>
      </c>
      <c r="D52" s="17"/>
    </row>
    <row r="53" spans="1:4" ht="30" x14ac:dyDescent="0.25">
      <c r="A53" s="4" t="s">
        <v>43</v>
      </c>
      <c r="B53" s="22">
        <f>Input!B118</f>
        <v>63506587.81283962</v>
      </c>
      <c r="C53" s="24">
        <f t="shared" si="0"/>
        <v>65590680.349482343</v>
      </c>
      <c r="D53" s="17"/>
    </row>
    <row r="54" spans="1:4" x14ac:dyDescent="0.25">
      <c r="A54" s="4" t="s">
        <v>44</v>
      </c>
      <c r="B54" s="22">
        <f>Input!B119</f>
        <v>4080425.6415580953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16034394.649885509</v>
      </c>
      <c r="C55" s="24">
        <f t="shared" si="0"/>
        <v>17416200.362756152</v>
      </c>
      <c r="D55" s="17"/>
    </row>
    <row r="56" spans="1:4" x14ac:dyDescent="0.25">
      <c r="A56" s="4" t="s">
        <v>46</v>
      </c>
      <c r="B56" s="22">
        <f>Input!B121</f>
        <v>4742987.9453085205</v>
      </c>
      <c r="C56" s="24">
        <f t="shared" si="0"/>
        <v>6106747.3088951409</v>
      </c>
      <c r="D56" s="17"/>
    </row>
    <row r="57" spans="1:4" x14ac:dyDescent="0.25">
      <c r="A57" s="4" t="s">
        <v>47</v>
      </c>
      <c r="B57" s="22">
        <f>Input!B122</f>
        <v>1636888.101159489</v>
      </c>
      <c r="C57" s="24">
        <f t="shared" si="0"/>
        <v>1728984.2634408874</v>
      </c>
      <c r="D57" s="17"/>
    </row>
    <row r="58" spans="1:4" x14ac:dyDescent="0.25">
      <c r="A58" s="4" t="s">
        <v>48</v>
      </c>
      <c r="B58" s="22">
        <f>Input!B123</f>
        <v>798778.23527135444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8508926.2052007299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3864575.4878202211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15017576.021327987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2623191.3412623666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1197192.2726956573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1373028.0456278913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1137985.5952313859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2007382.8743963097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12846120.169989644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6905002.6314811837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2752174.2734031938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814694.05929801369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8643531.1720759589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2311540.350256322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15445248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617969.58946554409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15206595.222076548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-434302.39645676891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932219.99999999988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11957154.855261128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59102484.352201089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17027400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9083000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-26259723.587606005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62487276.205019318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67046992.063474014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92379293.004664272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406137515.74104631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394729500.64405006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1700594519.3413761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2493876903.5736451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25113282.45986183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54053093.155622944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49085409.809513703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96681226.101354435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92522014.411385179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599740.06762031326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299146455.55448258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1493286424.6894281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7659098.3130447054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12997091.031553522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434916402.402385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497357.26064655167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159496482.53242218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202987001.60029787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49182542.98903808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67697.997679296343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75351880.635584995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250431175.52180237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24548586.777549591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22536672.04377738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74628511.428590685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27657829.796228074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513250593.88240224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115623581.63428758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82875410.718441725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159592413.83513033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17498682.432998329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6977322.7422714857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3913207.463919458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664506.92783537961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8306336.5979422452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424400668.19313502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1220513.6806181285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176989740.11063635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907126.47392101726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163544436.40402955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43970523.217725165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213753531.03956613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167002476.90013453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5020516.9823272768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199227539.42255631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1149827513.2387536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198709512.61912084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14906800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21580000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35756400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5442185012.0996275</v>
      </c>
      <c r="C225" s="29">
        <f>SUMPRODUCT(D$132:D$216,$B$132:$B$216)</f>
        <v>688266540.29010749</v>
      </c>
      <c r="D225" s="29">
        <f>SUMPRODUCT(E$132:E$216,$B$132:$B$216)</f>
        <v>2448211224.7172627</v>
      </c>
      <c r="E225" s="29">
        <f>SUMPRODUCT(F$132:F$216,$B$132:$B$216)</f>
        <v>3817554554.5638981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0.43901981277752178</v>
      </c>
      <c r="C233" s="30">
        <f>C225/SUM($B$225:$E$225)</f>
        <v>5.5522303447493322E-2</v>
      </c>
      <c r="D233" s="30">
        <f>D225/SUM($B$225:$E$225)</f>
        <v>0.1974966362087221</v>
      </c>
      <c r="E233" s="30">
        <f>E225/SUM($B$225:$E$225)</f>
        <v>0.30796124756626275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0.86254458029044312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0.86254458029044312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0.45842539169139951</v>
      </c>
      <c r="C266" s="30">
        <f>C233*C257/SUMPRODUCT($B$233:$E$233,$B$257:$E$257)</f>
        <v>5.7976503485104386E-2</v>
      </c>
      <c r="D266" s="30">
        <f>D233*D257/SUMPRODUCT($B$233:$E$233,$B$257:$E$257)</f>
        <v>0.2062263938361209</v>
      </c>
      <c r="E266" s="30">
        <f>E233*E257/SUMPRODUCT($B$233:$E$233,$B$257:$E$257)</f>
        <v>0.27737171098737523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0.45842539169139951</v>
      </c>
      <c r="C288" s="30">
        <f t="shared" si="1"/>
        <v>5.7976503485104386E-2</v>
      </c>
      <c r="D288" s="30">
        <f t="shared" si="1"/>
        <v>0.2062263938361209</v>
      </c>
      <c r="E288" s="30">
        <f t="shared" si="1"/>
        <v>0.27737171098737523</v>
      </c>
      <c r="F288" s="17"/>
    </row>
    <row r="289" spans="1:6" x14ac:dyDescent="0.25">
      <c r="A289" s="4" t="s">
        <v>44</v>
      </c>
      <c r="B289" s="30">
        <f t="shared" si="1"/>
        <v>0.45842539169139951</v>
      </c>
      <c r="C289" s="30">
        <f t="shared" si="1"/>
        <v>5.7976503485104386E-2</v>
      </c>
      <c r="D289" s="30">
        <f t="shared" si="1"/>
        <v>0.2062263938361209</v>
      </c>
      <c r="E289" s="30">
        <f t="shared" si="1"/>
        <v>0.27737171098737523</v>
      </c>
      <c r="F289" s="17"/>
    </row>
    <row r="290" spans="1:6" x14ac:dyDescent="0.25">
      <c r="A290" s="4" t="s">
        <v>45</v>
      </c>
      <c r="B290" s="30">
        <f t="shared" si="1"/>
        <v>0.45842539169139951</v>
      </c>
      <c r="C290" s="30">
        <f t="shared" si="1"/>
        <v>5.7976503485104386E-2</v>
      </c>
      <c r="D290" s="30">
        <f t="shared" si="1"/>
        <v>0.2062263938361209</v>
      </c>
      <c r="E290" s="30">
        <f t="shared" si="1"/>
        <v>0.27737171098737523</v>
      </c>
      <c r="F290" s="17"/>
    </row>
    <row r="291" spans="1:6" x14ac:dyDescent="0.25">
      <c r="A291" s="4" t="s">
        <v>46</v>
      </c>
      <c r="B291" s="30">
        <f t="shared" si="1"/>
        <v>0.45842539169139951</v>
      </c>
      <c r="C291" s="30">
        <f t="shared" si="1"/>
        <v>5.7976503485104386E-2</v>
      </c>
      <c r="D291" s="30">
        <f t="shared" si="1"/>
        <v>0.2062263938361209</v>
      </c>
      <c r="E291" s="30">
        <f t="shared" si="1"/>
        <v>0.27737171098737523</v>
      </c>
      <c r="F291" s="17"/>
    </row>
    <row r="292" spans="1:6" x14ac:dyDescent="0.25">
      <c r="A292" s="4" t="s">
        <v>47</v>
      </c>
      <c r="B292" s="30">
        <f t="shared" si="1"/>
        <v>0.45842539169139951</v>
      </c>
      <c r="C292" s="30">
        <f t="shared" si="1"/>
        <v>5.7976503485104386E-2</v>
      </c>
      <c r="D292" s="30">
        <f t="shared" si="1"/>
        <v>0.2062263938361209</v>
      </c>
      <c r="E292" s="30">
        <f t="shared" si="1"/>
        <v>0.27737171098737523</v>
      </c>
      <c r="F292" s="17"/>
    </row>
    <row r="293" spans="1:6" x14ac:dyDescent="0.25">
      <c r="A293" s="4" t="s">
        <v>48</v>
      </c>
      <c r="B293" s="30">
        <f t="shared" si="1"/>
        <v>0.45842539169139951</v>
      </c>
      <c r="C293" s="30">
        <f t="shared" si="1"/>
        <v>5.7976503485104386E-2</v>
      </c>
      <c r="D293" s="30">
        <f t="shared" si="1"/>
        <v>0.2062263938361209</v>
      </c>
      <c r="E293" s="30">
        <f t="shared" si="1"/>
        <v>0.27737171098737523</v>
      </c>
      <c r="F293" s="17"/>
    </row>
    <row r="294" spans="1:6" x14ac:dyDescent="0.25">
      <c r="A294" s="4" t="s">
        <v>49</v>
      </c>
      <c r="B294" s="30">
        <f t="shared" si="1"/>
        <v>0.45842539169139951</v>
      </c>
      <c r="C294" s="30">
        <f t="shared" si="1"/>
        <v>5.7976503485104386E-2</v>
      </c>
      <c r="D294" s="30">
        <f t="shared" si="1"/>
        <v>0.2062263938361209</v>
      </c>
      <c r="E294" s="30">
        <f t="shared" si="1"/>
        <v>0.27737171098737523</v>
      </c>
      <c r="F294" s="17"/>
    </row>
    <row r="295" spans="1:6" x14ac:dyDescent="0.25">
      <c r="A295" s="4" t="s">
        <v>50</v>
      </c>
      <c r="B295" s="30">
        <f t="shared" si="1"/>
        <v>0.45842539169139951</v>
      </c>
      <c r="C295" s="30">
        <f t="shared" si="1"/>
        <v>5.7976503485104386E-2</v>
      </c>
      <c r="D295" s="30">
        <f t="shared" si="1"/>
        <v>0.2062263938361209</v>
      </c>
      <c r="E295" s="30">
        <f t="shared" si="1"/>
        <v>0.27737171098737523</v>
      </c>
      <c r="F295" s="17"/>
    </row>
    <row r="296" spans="1:6" x14ac:dyDescent="0.25">
      <c r="A296" s="4" t="s">
        <v>51</v>
      </c>
      <c r="B296" s="30">
        <f t="shared" si="1"/>
        <v>0.45842539169139951</v>
      </c>
      <c r="C296" s="30">
        <f t="shared" si="1"/>
        <v>5.7976503485104386E-2</v>
      </c>
      <c r="D296" s="30">
        <f t="shared" si="1"/>
        <v>0.2062263938361209</v>
      </c>
      <c r="E296" s="30">
        <f t="shared" si="1"/>
        <v>0.27737171098737523</v>
      </c>
      <c r="F296" s="17"/>
    </row>
    <row r="297" spans="1:6" x14ac:dyDescent="0.25">
      <c r="A297" s="4" t="s">
        <v>52</v>
      </c>
      <c r="B297" s="30">
        <f t="shared" si="1"/>
        <v>0.45842539169139951</v>
      </c>
      <c r="C297" s="30">
        <f t="shared" si="1"/>
        <v>5.7976503485104386E-2</v>
      </c>
      <c r="D297" s="30">
        <f t="shared" si="1"/>
        <v>0.2062263938361209</v>
      </c>
      <c r="E297" s="30">
        <f t="shared" si="1"/>
        <v>0.27737171098737523</v>
      </c>
      <c r="F297" s="17"/>
    </row>
    <row r="298" spans="1:6" x14ac:dyDescent="0.25">
      <c r="A298" s="4" t="s">
        <v>53</v>
      </c>
      <c r="B298" s="30">
        <f t="shared" si="1"/>
        <v>0.45842539169139951</v>
      </c>
      <c r="C298" s="30">
        <f t="shared" si="1"/>
        <v>5.7976503485104386E-2</v>
      </c>
      <c r="D298" s="30">
        <f t="shared" si="1"/>
        <v>0.2062263938361209</v>
      </c>
      <c r="E298" s="30">
        <f t="shared" si="1"/>
        <v>0.27737171098737523</v>
      </c>
      <c r="F298" s="17"/>
    </row>
    <row r="299" spans="1:6" x14ac:dyDescent="0.25">
      <c r="A299" s="4" t="s">
        <v>54</v>
      </c>
      <c r="B299" s="30">
        <f t="shared" si="1"/>
        <v>0.45842539169139951</v>
      </c>
      <c r="C299" s="30">
        <f t="shared" si="1"/>
        <v>5.7976503485104386E-2</v>
      </c>
      <c r="D299" s="30">
        <f t="shared" si="1"/>
        <v>0.2062263938361209</v>
      </c>
      <c r="E299" s="30">
        <f t="shared" si="1"/>
        <v>0.27737171098737523</v>
      </c>
      <c r="F299" s="17"/>
    </row>
    <row r="300" spans="1:6" x14ac:dyDescent="0.25">
      <c r="A300" s="4" t="s">
        <v>55</v>
      </c>
      <c r="B300" s="30">
        <f t="shared" si="1"/>
        <v>0.45842539169139951</v>
      </c>
      <c r="C300" s="30">
        <f t="shared" si="1"/>
        <v>5.7976503485104386E-2</v>
      </c>
      <c r="D300" s="30">
        <f t="shared" si="1"/>
        <v>0.2062263938361209</v>
      </c>
      <c r="E300" s="30">
        <f t="shared" si="1"/>
        <v>0.27737171098737523</v>
      </c>
      <c r="F300" s="17"/>
    </row>
    <row r="301" spans="1:6" x14ac:dyDescent="0.25">
      <c r="A301" s="4" t="s">
        <v>56</v>
      </c>
      <c r="B301" s="30">
        <f t="shared" si="1"/>
        <v>0.45842539169139951</v>
      </c>
      <c r="C301" s="30">
        <f t="shared" si="1"/>
        <v>5.7976503485104386E-2</v>
      </c>
      <c r="D301" s="30">
        <f t="shared" si="1"/>
        <v>0.2062263938361209</v>
      </c>
      <c r="E301" s="30">
        <f t="shared" si="1"/>
        <v>0.27737171098737523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0.45842539169139951</v>
      </c>
      <c r="C304" s="30">
        <f t="shared" si="1"/>
        <v>5.7976503485104386E-2</v>
      </c>
      <c r="D304" s="30">
        <f t="shared" si="1"/>
        <v>0.2062263938361209</v>
      </c>
      <c r="E304" s="30">
        <f t="shared" si="1"/>
        <v>0.27737171098737523</v>
      </c>
      <c r="F304" s="17"/>
    </row>
    <row r="305" spans="1:6" x14ac:dyDescent="0.25">
      <c r="A305" s="4" t="s">
        <v>60</v>
      </c>
      <c r="B305" s="30">
        <f t="shared" si="1"/>
        <v>0.45842539169139951</v>
      </c>
      <c r="C305" s="30">
        <f t="shared" si="1"/>
        <v>5.7976503485104386E-2</v>
      </c>
      <c r="D305" s="30">
        <f t="shared" si="1"/>
        <v>0.2062263938361209</v>
      </c>
      <c r="E305" s="30">
        <f t="shared" si="1"/>
        <v>0.27737171098737523</v>
      </c>
      <c r="F305" s="17"/>
    </row>
    <row r="306" spans="1:6" x14ac:dyDescent="0.25">
      <c r="A306" s="4" t="s">
        <v>61</v>
      </c>
      <c r="B306" s="30">
        <f t="shared" si="1"/>
        <v>0.45842539169139951</v>
      </c>
      <c r="C306" s="30">
        <f t="shared" si="1"/>
        <v>5.7976503485104386E-2</v>
      </c>
      <c r="D306" s="30">
        <f t="shared" si="1"/>
        <v>0.2062263938361209</v>
      </c>
      <c r="E306" s="30">
        <f t="shared" si="1"/>
        <v>0.27737171098737523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0.45842539169139951</v>
      </c>
      <c r="C307" s="30">
        <f t="shared" si="2"/>
        <v>5.7976503485104386E-2</v>
      </c>
      <c r="D307" s="30">
        <f t="shared" si="2"/>
        <v>0.2062263938361209</v>
      </c>
      <c r="E307" s="30">
        <f t="shared" si="2"/>
        <v>0.27737171098737523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5592992.279215375</v>
      </c>
      <c r="C331" s="24">
        <f t="shared" si="3"/>
        <v>0</v>
      </c>
      <c r="D331" s="24">
        <f t="shared" si="3"/>
        <v>5200104.0148030603</v>
      </c>
      <c r="E331" s="24">
        <f t="shared" si="3"/>
        <v>23665150.708784964</v>
      </c>
      <c r="F331" s="17"/>
    </row>
    <row r="332" spans="1:6" ht="30" x14ac:dyDescent="0.25">
      <c r="A332" s="4" t="s">
        <v>43</v>
      </c>
      <c r="B332" s="24">
        <f t="shared" si="3"/>
        <v>14982987.652634732</v>
      </c>
      <c r="C332" s="24">
        <f t="shared" si="3"/>
        <v>9564293.2087403145</v>
      </c>
      <c r="D332" s="24">
        <f t="shared" si="3"/>
        <v>10727212.858110657</v>
      </c>
      <c r="E332" s="24">
        <f t="shared" si="3"/>
        <v>28232094.093353923</v>
      </c>
      <c r="F332" s="17"/>
    </row>
    <row r="333" spans="1:6" x14ac:dyDescent="0.25">
      <c r="A333" s="4" t="s">
        <v>44</v>
      </c>
      <c r="B333" s="24">
        <f t="shared" si="3"/>
        <v>1870570.7229989001</v>
      </c>
      <c r="C333" s="24">
        <f t="shared" si="3"/>
        <v>236568.8114285022</v>
      </c>
      <c r="D333" s="24">
        <f t="shared" si="3"/>
        <v>841491.46537496604</v>
      </c>
      <c r="E333" s="24">
        <f t="shared" si="3"/>
        <v>1131794.6417557271</v>
      </c>
      <c r="F333" s="17"/>
    </row>
    <row r="334" spans="1:6" x14ac:dyDescent="0.25">
      <c r="A334" s="4" t="s">
        <v>45</v>
      </c>
      <c r="B334" s="24">
        <f t="shared" si="3"/>
        <v>9244437.3065844867</v>
      </c>
      <c r="C334" s="24">
        <f t="shared" si="3"/>
        <v>141381.96614738356</v>
      </c>
      <c r="D334" s="24">
        <f t="shared" si="3"/>
        <v>4774139.5919689564</v>
      </c>
      <c r="E334" s="24">
        <f t="shared" si="3"/>
        <v>1874435.7851846837</v>
      </c>
      <c r="F334" s="17"/>
    </row>
    <row r="335" spans="1:6" x14ac:dyDescent="0.25">
      <c r="A335" s="4" t="s">
        <v>46</v>
      </c>
      <c r="B335" s="24">
        <f t="shared" si="3"/>
        <v>331349.8860594955</v>
      </c>
      <c r="C335" s="24">
        <f t="shared" si="3"/>
        <v>2838946.8054398745</v>
      </c>
      <c r="D335" s="24">
        <f t="shared" si="3"/>
        <v>-68622.16464175799</v>
      </c>
      <c r="E335" s="24">
        <f t="shared" si="3"/>
        <v>1641313.4184509092</v>
      </c>
      <c r="F335" s="17"/>
    </row>
    <row r="336" spans="1:6" x14ac:dyDescent="0.25">
      <c r="A336" s="4" t="s">
        <v>47</v>
      </c>
      <c r="B336" s="24">
        <f t="shared" si="3"/>
        <v>616651.21955313394</v>
      </c>
      <c r="C336" s="24">
        <f t="shared" si="3"/>
        <v>-5339.4134734722347</v>
      </c>
      <c r="D336" s="24">
        <f t="shared" si="3"/>
        <v>618976.59873028588</v>
      </c>
      <c r="E336" s="24">
        <f t="shared" si="3"/>
        <v>406599.69634954125</v>
      </c>
      <c r="F336" s="17"/>
    </row>
    <row r="337" spans="1:6" x14ac:dyDescent="0.25">
      <c r="A337" s="4" t="s">
        <v>48</v>
      </c>
      <c r="B337" s="24">
        <f t="shared" si="3"/>
        <v>366180.22537883552</v>
      </c>
      <c r="C337" s="24">
        <f t="shared" si="3"/>
        <v>46310.369141035211</v>
      </c>
      <c r="D337" s="24">
        <f t="shared" si="3"/>
        <v>164729.15493479199</v>
      </c>
      <c r="E337" s="24">
        <f t="shared" si="3"/>
        <v>221558.48581669174</v>
      </c>
      <c r="F337" s="17"/>
    </row>
    <row r="338" spans="1:6" x14ac:dyDescent="0.25">
      <c r="A338" s="4" t="s">
        <v>49</v>
      </c>
      <c r="B338" s="24">
        <f t="shared" si="3"/>
        <v>3900707.8284923583</v>
      </c>
      <c r="C338" s="24">
        <f t="shared" si="3"/>
        <v>493317.78979031614</v>
      </c>
      <c r="D338" s="24">
        <f t="shared" si="3"/>
        <v>1754765.1667162154</v>
      </c>
      <c r="E338" s="24">
        <f t="shared" si="3"/>
        <v>2360135.4202018403</v>
      </c>
      <c r="F338" s="17"/>
    </row>
    <row r="339" spans="1:6" x14ac:dyDescent="0.25">
      <c r="A339" s="4" t="s">
        <v>50</v>
      </c>
      <c r="B339" s="24">
        <f t="shared" si="3"/>
        <v>1771619.5317249661</v>
      </c>
      <c r="C339" s="24">
        <f t="shared" si="3"/>
        <v>224054.57423805803</v>
      </c>
      <c r="D339" s="24">
        <f t="shared" si="3"/>
        <v>796977.46656063199</v>
      </c>
      <c r="E339" s="24">
        <f t="shared" si="3"/>
        <v>1071923.915296565</v>
      </c>
      <c r="F339" s="17"/>
    </row>
    <row r="340" spans="1:6" x14ac:dyDescent="0.25">
      <c r="A340" s="4" t="s">
        <v>51</v>
      </c>
      <c r="B340" s="24">
        <f t="shared" si="3"/>
        <v>6884438.1698326515</v>
      </c>
      <c r="C340" s="24">
        <f t="shared" si="3"/>
        <v>870666.54853834212</v>
      </c>
      <c r="D340" s="24">
        <f t="shared" si="3"/>
        <v>3097020.5470382711</v>
      </c>
      <c r="E340" s="24">
        <f t="shared" si="3"/>
        <v>4165450.7559187231</v>
      </c>
      <c r="F340" s="17"/>
    </row>
    <row r="341" spans="1:6" x14ac:dyDescent="0.25">
      <c r="A341" s="4" t="s">
        <v>52</v>
      </c>
      <c r="B341" s="24">
        <f t="shared" si="3"/>
        <v>1202537.518099688</v>
      </c>
      <c r="C341" s="24">
        <f t="shared" si="3"/>
        <v>152083.46193879325</v>
      </c>
      <c r="D341" s="24">
        <f t="shared" si="3"/>
        <v>540971.29065067507</v>
      </c>
      <c r="E341" s="24">
        <f t="shared" si="3"/>
        <v>727599.07057321037</v>
      </c>
      <c r="F341" s="17"/>
    </row>
    <row r="342" spans="1:6" x14ac:dyDescent="0.25">
      <c r="A342" s="4" t="s">
        <v>53</v>
      </c>
      <c r="B342" s="24">
        <f t="shared" si="3"/>
        <v>548823.33654042345</v>
      </c>
      <c r="C342" s="24">
        <f t="shared" si="3"/>
        <v>69409.02197027982</v>
      </c>
      <c r="D342" s="24">
        <f t="shared" si="3"/>
        <v>246892.64512649528</v>
      </c>
      <c r="E342" s="24">
        <f t="shared" si="3"/>
        <v>332067.2690584588</v>
      </c>
      <c r="F342" s="17"/>
    </row>
    <row r="343" spans="1:6" x14ac:dyDescent="0.25">
      <c r="A343" s="4" t="s">
        <v>54</v>
      </c>
      <c r="B343" s="24">
        <f t="shared" si="3"/>
        <v>629430.91962024278</v>
      </c>
      <c r="C343" s="24">
        <f t="shared" si="3"/>
        <v>79603.365272491501</v>
      </c>
      <c r="D343" s="24">
        <f t="shared" si="3"/>
        <v>283154.62248569692</v>
      </c>
      <c r="E343" s="24">
        <f t="shared" si="3"/>
        <v>380839.13824946014</v>
      </c>
      <c r="F343" s="17"/>
    </row>
    <row r="344" spans="1:6" x14ac:dyDescent="0.25">
      <c r="A344" s="4" t="s">
        <v>55</v>
      </c>
      <c r="B344" s="24">
        <f t="shared" si="3"/>
        <v>521681.49223311851</v>
      </c>
      <c r="C344" s="24">
        <f t="shared" si="3"/>
        <v>65976.425827931031</v>
      </c>
      <c r="D344" s="24">
        <f t="shared" si="3"/>
        <v>234682.66554202026</v>
      </c>
      <c r="E344" s="24">
        <f t="shared" si="3"/>
        <v>315645.01162831613</v>
      </c>
      <c r="F344" s="17"/>
    </row>
    <row r="345" spans="1:6" x14ac:dyDescent="0.25">
      <c r="A345" s="4" t="s">
        <v>56</v>
      </c>
      <c r="B345" s="24">
        <f t="shared" si="3"/>
        <v>920235.28046973574</v>
      </c>
      <c r="C345" s="24">
        <f t="shared" si="3"/>
        <v>116381.04021337652</v>
      </c>
      <c r="D345" s="24">
        <f t="shared" si="3"/>
        <v>413975.33123513777</v>
      </c>
      <c r="E345" s="24">
        <f t="shared" si="3"/>
        <v>556791.22247805982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1261666.5692878519</v>
      </c>
      <c r="C348" s="24">
        <f t="shared" si="3"/>
        <v>159561.44135357489</v>
      </c>
      <c r="D348" s="24">
        <f t="shared" si="3"/>
        <v>567570.97561248695</v>
      </c>
      <c r="E348" s="24">
        <f t="shared" si="3"/>
        <v>763375.28714928008</v>
      </c>
      <c r="F348" s="17"/>
    </row>
    <row r="349" spans="1:6" x14ac:dyDescent="0.25">
      <c r="A349" s="4" t="s">
        <v>60</v>
      </c>
      <c r="B349" s="24">
        <f t="shared" si="3"/>
        <v>373476.44324234821</v>
      </c>
      <c r="C349" s="24">
        <f t="shared" si="3"/>
        <v>47233.112968185131</v>
      </c>
      <c r="D349" s="24">
        <f t="shared" si="3"/>
        <v>168011.41792874021</v>
      </c>
      <c r="E349" s="24">
        <f t="shared" si="3"/>
        <v>225973.0851587402</v>
      </c>
      <c r="F349" s="17"/>
    </row>
    <row r="350" spans="1:6" x14ac:dyDescent="0.25">
      <c r="A350" s="4" t="s">
        <v>61</v>
      </c>
      <c r="B350" s="24">
        <f t="shared" si="3"/>
        <v>3962414.1631557429</v>
      </c>
      <c r="C350" s="24">
        <f t="shared" si="3"/>
        <v>501121.71512147022</v>
      </c>
      <c r="D350" s="24">
        <f t="shared" si="3"/>
        <v>1782524.2636273245</v>
      </c>
      <c r="E350" s="24">
        <f t="shared" si="3"/>
        <v>2397471.0301714214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1059668.7904767292</v>
      </c>
      <c r="C351" s="24">
        <f t="shared" si="4"/>
        <v>134015.02717259506</v>
      </c>
      <c r="D351" s="24">
        <f t="shared" si="4"/>
        <v>476700.6306400451</v>
      </c>
      <c r="E351" s="24">
        <f t="shared" si="4"/>
        <v>641155.9019669526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5592992.279215375</v>
      </c>
      <c r="C371" s="17"/>
    </row>
    <row r="372" spans="1:3" ht="30" x14ac:dyDescent="0.25">
      <c r="A372" s="4" t="s">
        <v>43</v>
      </c>
      <c r="B372" s="22">
        <f t="shared" si="5"/>
        <v>14982987.652634732</v>
      </c>
      <c r="C372" s="17"/>
    </row>
    <row r="373" spans="1:3" x14ac:dyDescent="0.25">
      <c r="A373" s="4" t="s">
        <v>44</v>
      </c>
      <c r="B373" s="22">
        <f t="shared" si="5"/>
        <v>1870570.7229989001</v>
      </c>
      <c r="C373" s="17"/>
    </row>
    <row r="374" spans="1:3" x14ac:dyDescent="0.25">
      <c r="A374" s="4" t="s">
        <v>45</v>
      </c>
      <c r="B374" s="22">
        <f t="shared" si="5"/>
        <v>9244437.3065844867</v>
      </c>
      <c r="C374" s="17"/>
    </row>
    <row r="375" spans="1:3" x14ac:dyDescent="0.25">
      <c r="A375" s="4" t="s">
        <v>46</v>
      </c>
      <c r="B375" s="22">
        <f t="shared" si="5"/>
        <v>331349.8860594955</v>
      </c>
      <c r="C375" s="17"/>
    </row>
    <row r="376" spans="1:3" x14ac:dyDescent="0.25">
      <c r="A376" s="4" t="s">
        <v>47</v>
      </c>
      <c r="B376" s="22">
        <f t="shared" si="5"/>
        <v>616651.21955313394</v>
      </c>
      <c r="C376" s="17"/>
    </row>
    <row r="377" spans="1:3" x14ac:dyDescent="0.25">
      <c r="A377" s="4" t="s">
        <v>48</v>
      </c>
      <c r="B377" s="22">
        <f t="shared" si="5"/>
        <v>366180.22537883552</v>
      </c>
      <c r="C377" s="17"/>
    </row>
    <row r="378" spans="1:3" x14ac:dyDescent="0.25">
      <c r="A378" s="4" t="s">
        <v>49</v>
      </c>
      <c r="B378" s="22">
        <f t="shared" si="5"/>
        <v>3900707.8284923583</v>
      </c>
      <c r="C378" s="17"/>
    </row>
    <row r="379" spans="1:3" x14ac:dyDescent="0.25">
      <c r="A379" s="4" t="s">
        <v>50</v>
      </c>
      <c r="B379" s="22">
        <f t="shared" si="5"/>
        <v>1771619.5317249661</v>
      </c>
      <c r="C379" s="17"/>
    </row>
    <row r="380" spans="1:3" x14ac:dyDescent="0.25">
      <c r="A380" s="4" t="s">
        <v>51</v>
      </c>
      <c r="B380" s="22">
        <f t="shared" si="5"/>
        <v>6884438.1698326515</v>
      </c>
      <c r="C380" s="17"/>
    </row>
    <row r="381" spans="1:3" x14ac:dyDescent="0.25">
      <c r="A381" s="4" t="s">
        <v>52</v>
      </c>
      <c r="B381" s="22">
        <f t="shared" si="5"/>
        <v>1202537.518099688</v>
      </c>
      <c r="C381" s="17"/>
    </row>
    <row r="382" spans="1:3" x14ac:dyDescent="0.25">
      <c r="A382" s="4" t="s">
        <v>53</v>
      </c>
      <c r="B382" s="22">
        <f t="shared" si="5"/>
        <v>548823.33654042345</v>
      </c>
      <c r="C382" s="17"/>
    </row>
    <row r="383" spans="1:3" x14ac:dyDescent="0.25">
      <c r="A383" s="4" t="s">
        <v>54</v>
      </c>
      <c r="B383" s="22">
        <f t="shared" si="5"/>
        <v>629430.91962024278</v>
      </c>
      <c r="C383" s="17"/>
    </row>
    <row r="384" spans="1:3" x14ac:dyDescent="0.25">
      <c r="A384" s="4" t="s">
        <v>55</v>
      </c>
      <c r="B384" s="22">
        <f t="shared" si="5"/>
        <v>521681.49223311851</v>
      </c>
      <c r="C384" s="17"/>
    </row>
    <row r="385" spans="1:3" x14ac:dyDescent="0.25">
      <c r="A385" s="4" t="s">
        <v>56</v>
      </c>
      <c r="B385" s="22">
        <f t="shared" si="5"/>
        <v>920235.28046973574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1261666.5692878519</v>
      </c>
      <c r="C388" s="17"/>
    </row>
    <row r="389" spans="1:3" x14ac:dyDescent="0.25">
      <c r="A389" s="4" t="s">
        <v>60</v>
      </c>
      <c r="B389" s="22">
        <f t="shared" si="5"/>
        <v>373476.44324234821</v>
      </c>
      <c r="C389" s="17"/>
    </row>
    <row r="390" spans="1:3" x14ac:dyDescent="0.25">
      <c r="A390" s="4" t="s">
        <v>61</v>
      </c>
      <c r="B390" s="22">
        <f t="shared" si="5"/>
        <v>3962414.1631557429</v>
      </c>
      <c r="C390" s="17"/>
    </row>
    <row r="391" spans="1:3" x14ac:dyDescent="0.25">
      <c r="A391" s="4" t="s">
        <v>62</v>
      </c>
      <c r="B391" s="22">
        <f t="shared" si="5"/>
        <v>1059668.7904767292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0.47056906186456521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0.47056906186456521</v>
      </c>
      <c r="C423" s="17"/>
    </row>
    <row r="424" spans="1:3" x14ac:dyDescent="0.25">
      <c r="A424" s="4" t="s">
        <v>44</v>
      </c>
      <c r="B424" s="30">
        <f t="shared" si="6"/>
        <v>0.47056906186456521</v>
      </c>
      <c r="C424" s="17"/>
    </row>
    <row r="425" spans="1:3" x14ac:dyDescent="0.25">
      <c r="A425" s="4" t="s">
        <v>45</v>
      </c>
      <c r="B425" s="30">
        <f t="shared" si="6"/>
        <v>0.47056906186456521</v>
      </c>
      <c r="C425" s="17"/>
    </row>
    <row r="426" spans="1:3" x14ac:dyDescent="0.25">
      <c r="A426" s="4" t="s">
        <v>46</v>
      </c>
      <c r="B426" s="30">
        <f t="shared" si="6"/>
        <v>0.47056906186456521</v>
      </c>
      <c r="C426" s="17"/>
    </row>
    <row r="427" spans="1:3" x14ac:dyDescent="0.25">
      <c r="A427" s="4" t="s">
        <v>47</v>
      </c>
      <c r="B427" s="30">
        <f t="shared" si="6"/>
        <v>0.47056906186456521</v>
      </c>
      <c r="C427" s="17"/>
    </row>
    <row r="428" spans="1:3" x14ac:dyDescent="0.25">
      <c r="A428" s="4" t="s">
        <v>48</v>
      </c>
      <c r="B428" s="30">
        <f t="shared" si="6"/>
        <v>0.47056906186456521</v>
      </c>
      <c r="C428" s="17"/>
    </row>
    <row r="429" spans="1:3" x14ac:dyDescent="0.25">
      <c r="A429" s="4" t="s">
        <v>49</v>
      </c>
      <c r="B429" s="30">
        <f t="shared" si="6"/>
        <v>0.47056906186456521</v>
      </c>
      <c r="C429" s="17"/>
    </row>
    <row r="430" spans="1:3" x14ac:dyDescent="0.25">
      <c r="A430" s="4" t="s">
        <v>50</v>
      </c>
      <c r="B430" s="30">
        <f t="shared" si="6"/>
        <v>0.47056906186456521</v>
      </c>
      <c r="C430" s="17"/>
    </row>
    <row r="431" spans="1:3" x14ac:dyDescent="0.25">
      <c r="A431" s="4" t="s">
        <v>51</v>
      </c>
      <c r="B431" s="30">
        <f t="shared" si="6"/>
        <v>0.47056906186456521</v>
      </c>
      <c r="C431" s="17"/>
    </row>
    <row r="432" spans="1:3" x14ac:dyDescent="0.25">
      <c r="A432" s="4" t="s">
        <v>52</v>
      </c>
      <c r="B432" s="30">
        <f t="shared" si="6"/>
        <v>0.47056906186456521</v>
      </c>
      <c r="C432" s="17"/>
    </row>
    <row r="433" spans="1:3" x14ac:dyDescent="0.25">
      <c r="A433" s="4" t="s">
        <v>53</v>
      </c>
      <c r="B433" s="30">
        <f t="shared" si="6"/>
        <v>0.47056906186456521</v>
      </c>
      <c r="C433" s="17"/>
    </row>
    <row r="434" spans="1:3" x14ac:dyDescent="0.25">
      <c r="A434" s="4" t="s">
        <v>54</v>
      </c>
      <c r="B434" s="30">
        <f t="shared" si="6"/>
        <v>0.47056906186456521</v>
      </c>
      <c r="C434" s="17"/>
    </row>
    <row r="435" spans="1:3" x14ac:dyDescent="0.25">
      <c r="A435" s="4" t="s">
        <v>55</v>
      </c>
      <c r="B435" s="30">
        <f t="shared" si="6"/>
        <v>0.47056906186456521</v>
      </c>
      <c r="C435" s="17"/>
    </row>
    <row r="436" spans="1:3" x14ac:dyDescent="0.25">
      <c r="A436" s="4" t="s">
        <v>56</v>
      </c>
      <c r="B436" s="30">
        <f t="shared" si="6"/>
        <v>0.47056906186456521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0.47056906186456521</v>
      </c>
      <c r="C439" s="17"/>
    </row>
    <row r="440" spans="1:3" x14ac:dyDescent="0.25">
      <c r="A440" s="4" t="s">
        <v>60</v>
      </c>
      <c r="B440" s="30">
        <f t="shared" si="6"/>
        <v>0.47056906186456521</v>
      </c>
      <c r="C440" s="17"/>
    </row>
    <row r="441" spans="1:3" x14ac:dyDescent="0.25">
      <c r="A441" s="4" t="s">
        <v>61</v>
      </c>
      <c r="B441" s="30">
        <f t="shared" si="6"/>
        <v>0.47056906186456521</v>
      </c>
      <c r="C441" s="17"/>
    </row>
    <row r="442" spans="1:3" x14ac:dyDescent="0.25">
      <c r="A442" s="4" t="s">
        <v>62</v>
      </c>
      <c r="B442" s="30">
        <f t="shared" si="6"/>
        <v>0.47056906186456521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7050530.4436286902</v>
      </c>
      <c r="C464" s="17"/>
    </row>
    <row r="465" spans="1:3" x14ac:dyDescent="0.25">
      <c r="A465" s="4" t="s">
        <v>44</v>
      </c>
      <c r="B465" s="24">
        <f t="shared" si="7"/>
        <v>880232.71027291392</v>
      </c>
      <c r="C465" s="17"/>
    </row>
    <row r="466" spans="1:3" x14ac:dyDescent="0.25">
      <c r="A466" s="4" t="s">
        <v>45</v>
      </c>
      <c r="B466" s="24">
        <f t="shared" si="7"/>
        <v>4350146.19082525</v>
      </c>
      <c r="C466" s="17"/>
    </row>
    <row r="467" spans="1:3" x14ac:dyDescent="0.25">
      <c r="A467" s="4" t="s">
        <v>46</v>
      </c>
      <c r="B467" s="24">
        <f t="shared" si="7"/>
        <v>155923.00503194737</v>
      </c>
      <c r="C467" s="17"/>
    </row>
    <row r="468" spans="1:3" x14ac:dyDescent="0.25">
      <c r="A468" s="4" t="s">
        <v>47</v>
      </c>
      <c r="B468" s="24">
        <f t="shared" si="7"/>
        <v>290176.98588275828</v>
      </c>
      <c r="C468" s="17"/>
    </row>
    <row r="469" spans="1:3" x14ac:dyDescent="0.25">
      <c r="A469" s="4" t="s">
        <v>48</v>
      </c>
      <c r="B469" s="24">
        <f t="shared" si="7"/>
        <v>172313.08512987368</v>
      </c>
      <c r="C469" s="17"/>
    </row>
    <row r="470" spans="1:3" x14ac:dyDescent="0.25">
      <c r="A470" s="4" t="s">
        <v>49</v>
      </c>
      <c r="B470" s="24">
        <f t="shared" si="7"/>
        <v>1835552.4234614144</v>
      </c>
      <c r="C470" s="17"/>
    </row>
    <row r="471" spans="1:3" x14ac:dyDescent="0.25">
      <c r="A471" s="4" t="s">
        <v>50</v>
      </c>
      <c r="B471" s="24">
        <f t="shared" si="7"/>
        <v>833669.3410247576</v>
      </c>
      <c r="C471" s="17"/>
    </row>
    <row r="472" spans="1:3" x14ac:dyDescent="0.25">
      <c r="A472" s="4" t="s">
        <v>51</v>
      </c>
      <c r="B472" s="24">
        <f t="shared" si="7"/>
        <v>3239603.6110427552</v>
      </c>
      <c r="C472" s="17"/>
    </row>
    <row r="473" spans="1:3" x14ac:dyDescent="0.25">
      <c r="A473" s="4" t="s">
        <v>52</v>
      </c>
      <c r="B473" s="24">
        <f t="shared" si="7"/>
        <v>565876.95174911281</v>
      </c>
      <c r="C473" s="17"/>
    </row>
    <row r="474" spans="1:3" x14ac:dyDescent="0.25">
      <c r="A474" s="4" t="s">
        <v>53</v>
      </c>
      <c r="B474" s="24">
        <f t="shared" si="7"/>
        <v>258259.28260520761</v>
      </c>
      <c r="C474" s="17"/>
    </row>
    <row r="475" spans="1:3" x14ac:dyDescent="0.25">
      <c r="A475" s="4" t="s">
        <v>54</v>
      </c>
      <c r="B475" s="24">
        <f t="shared" si="7"/>
        <v>296190.71735424822</v>
      </c>
      <c r="C475" s="17"/>
    </row>
    <row r="476" spans="1:3" x14ac:dyDescent="0.25">
      <c r="A476" s="4" t="s">
        <v>55</v>
      </c>
      <c r="B476" s="24">
        <f t="shared" si="7"/>
        <v>245487.17039224503</v>
      </c>
      <c r="C476" s="17"/>
    </row>
    <row r="477" spans="1:3" x14ac:dyDescent="0.25">
      <c r="A477" s="4" t="s">
        <v>56</v>
      </c>
      <c r="B477" s="24">
        <f t="shared" si="7"/>
        <v>433034.25262531859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593701.25389566889</v>
      </c>
      <c r="C480" s="17"/>
    </row>
    <row r="481" spans="1:3" x14ac:dyDescent="0.25">
      <c r="A481" s="4" t="s">
        <v>60</v>
      </c>
      <c r="B481" s="24">
        <f t="shared" si="7"/>
        <v>175746.45952506634</v>
      </c>
      <c r="C481" s="17"/>
    </row>
    <row r="482" spans="1:3" x14ac:dyDescent="0.25">
      <c r="A482" s="4" t="s">
        <v>61</v>
      </c>
      <c r="B482" s="24">
        <f t="shared" si="7"/>
        <v>1864589.5154750643</v>
      </c>
      <c r="C482" s="17"/>
    </row>
    <row r="483" spans="1:3" x14ac:dyDescent="0.25">
      <c r="A483" s="4" t="s">
        <v>62</v>
      </c>
      <c r="B483" s="24">
        <f t="shared" si="7"/>
        <v>498647.34862179297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5592992.279215375</v>
      </c>
      <c r="C504" s="17"/>
    </row>
    <row r="505" spans="1:3" ht="30" x14ac:dyDescent="0.25">
      <c r="A505" s="4" t="s">
        <v>43</v>
      </c>
      <c r="B505" s="24">
        <f t="shared" si="8"/>
        <v>7932457.2090060413</v>
      </c>
      <c r="C505" s="17"/>
    </row>
    <row r="506" spans="1:3" x14ac:dyDescent="0.25">
      <c r="A506" s="4" t="s">
        <v>44</v>
      </c>
      <c r="B506" s="24">
        <f t="shared" si="8"/>
        <v>990338.01272598607</v>
      </c>
      <c r="C506" s="17"/>
    </row>
    <row r="507" spans="1:3" x14ac:dyDescent="0.25">
      <c r="A507" s="4" t="s">
        <v>45</v>
      </c>
      <c r="B507" s="24">
        <f t="shared" si="8"/>
        <v>4894291.1157592367</v>
      </c>
      <c r="C507" s="17"/>
    </row>
    <row r="508" spans="1:3" x14ac:dyDescent="0.25">
      <c r="A508" s="4" t="s">
        <v>46</v>
      </c>
      <c r="B508" s="24">
        <f t="shared" si="8"/>
        <v>175426.88102754811</v>
      </c>
      <c r="C508" s="17"/>
    </row>
    <row r="509" spans="1:3" x14ac:dyDescent="0.25">
      <c r="A509" s="4" t="s">
        <v>47</v>
      </c>
      <c r="B509" s="24">
        <f t="shared" si="8"/>
        <v>326474.23367037566</v>
      </c>
      <c r="C509" s="17"/>
    </row>
    <row r="510" spans="1:3" x14ac:dyDescent="0.25">
      <c r="A510" s="4" t="s">
        <v>48</v>
      </c>
      <c r="B510" s="24">
        <f t="shared" si="8"/>
        <v>193867.1402489618</v>
      </c>
      <c r="C510" s="17"/>
    </row>
    <row r="511" spans="1:3" x14ac:dyDescent="0.25">
      <c r="A511" s="4" t="s">
        <v>49</v>
      </c>
      <c r="B511" s="24">
        <f t="shared" si="8"/>
        <v>2065155.4050309437</v>
      </c>
      <c r="C511" s="17"/>
    </row>
    <row r="512" spans="1:3" x14ac:dyDescent="0.25">
      <c r="A512" s="4" t="s">
        <v>50</v>
      </c>
      <c r="B512" s="24">
        <f t="shared" si="8"/>
        <v>937950.19070020842</v>
      </c>
      <c r="C512" s="17"/>
    </row>
    <row r="513" spans="1:3" x14ac:dyDescent="0.25">
      <c r="A513" s="4" t="s">
        <v>51</v>
      </c>
      <c r="B513" s="24">
        <f t="shared" si="8"/>
        <v>3644834.5587898958</v>
      </c>
      <c r="C513" s="17"/>
    </row>
    <row r="514" spans="1:3" x14ac:dyDescent="0.25">
      <c r="A514" s="4" t="s">
        <v>52</v>
      </c>
      <c r="B514" s="24">
        <f t="shared" si="8"/>
        <v>636660.56635057519</v>
      </c>
      <c r="C514" s="17"/>
    </row>
    <row r="515" spans="1:3" x14ac:dyDescent="0.25">
      <c r="A515" s="4" t="s">
        <v>53</v>
      </c>
      <c r="B515" s="24">
        <f t="shared" si="8"/>
        <v>290564.05393521581</v>
      </c>
      <c r="C515" s="17"/>
    </row>
    <row r="516" spans="1:3" x14ac:dyDescent="0.25">
      <c r="A516" s="4" t="s">
        <v>54</v>
      </c>
      <c r="B516" s="24">
        <f t="shared" si="8"/>
        <v>333240.20226599457</v>
      </c>
      <c r="C516" s="17"/>
    </row>
    <row r="517" spans="1:3" x14ac:dyDescent="0.25">
      <c r="A517" s="4" t="s">
        <v>55</v>
      </c>
      <c r="B517" s="24">
        <f t="shared" si="8"/>
        <v>276194.32184087345</v>
      </c>
      <c r="C517" s="17"/>
    </row>
    <row r="518" spans="1:3" x14ac:dyDescent="0.25">
      <c r="A518" s="4" t="s">
        <v>56</v>
      </c>
      <c r="B518" s="24">
        <f t="shared" si="8"/>
        <v>487201.02784441708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667965.31539218291</v>
      </c>
      <c r="C521" s="17"/>
    </row>
    <row r="522" spans="1:3" x14ac:dyDescent="0.25">
      <c r="A522" s="4" t="s">
        <v>60</v>
      </c>
      <c r="B522" s="24">
        <f t="shared" si="8"/>
        <v>197729.98371728187</v>
      </c>
      <c r="C522" s="17"/>
    </row>
    <row r="523" spans="1:3" x14ac:dyDescent="0.25">
      <c r="A523" s="4" t="s">
        <v>61</v>
      </c>
      <c r="B523" s="24">
        <f t="shared" si="8"/>
        <v>2097824.6476806784</v>
      </c>
      <c r="C523" s="17"/>
    </row>
    <row r="524" spans="1:3" x14ac:dyDescent="0.25">
      <c r="A524" s="4" t="s">
        <v>62</v>
      </c>
      <c r="B524" s="24">
        <f t="shared" si="8"/>
        <v>561021.44185493619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5592992.279215375</v>
      </c>
      <c r="D546" s="22">
        <f t="shared" ref="D546:D578" si="11">$C331</f>
        <v>0</v>
      </c>
      <c r="E546" s="22">
        <f t="shared" ref="E546:E578" si="12">$D331</f>
        <v>5200104.0148030603</v>
      </c>
      <c r="F546" s="22">
        <f t="shared" ref="F546:F578" si="13">$E331</f>
        <v>23665150.708784964</v>
      </c>
      <c r="G546" s="17"/>
    </row>
    <row r="547" spans="1:7" ht="30" x14ac:dyDescent="0.25">
      <c r="A547" s="4" t="s">
        <v>43</v>
      </c>
      <c r="B547" s="22">
        <f t="shared" si="9"/>
        <v>7050530.4436286902</v>
      </c>
      <c r="C547" s="22">
        <f t="shared" si="10"/>
        <v>7932457.2090060413</v>
      </c>
      <c r="D547" s="22">
        <f t="shared" si="11"/>
        <v>9564293.2087403145</v>
      </c>
      <c r="E547" s="22">
        <f t="shared" si="12"/>
        <v>10727212.858110657</v>
      </c>
      <c r="F547" s="22">
        <f t="shared" si="13"/>
        <v>28232094.093353923</v>
      </c>
      <c r="G547" s="17"/>
    </row>
    <row r="548" spans="1:7" x14ac:dyDescent="0.25">
      <c r="A548" s="4" t="s">
        <v>44</v>
      </c>
      <c r="B548" s="22">
        <f t="shared" si="9"/>
        <v>880232.71027291392</v>
      </c>
      <c r="C548" s="22">
        <f t="shared" si="10"/>
        <v>990338.01272598607</v>
      </c>
      <c r="D548" s="22">
        <f t="shared" si="11"/>
        <v>236568.8114285022</v>
      </c>
      <c r="E548" s="22">
        <f t="shared" si="12"/>
        <v>841491.46537496604</v>
      </c>
      <c r="F548" s="22">
        <f t="shared" si="13"/>
        <v>1131794.6417557271</v>
      </c>
      <c r="G548" s="17"/>
    </row>
    <row r="549" spans="1:7" x14ac:dyDescent="0.25">
      <c r="A549" s="4" t="s">
        <v>45</v>
      </c>
      <c r="B549" s="22">
        <f t="shared" si="9"/>
        <v>4350146.19082525</v>
      </c>
      <c r="C549" s="22">
        <f t="shared" si="10"/>
        <v>4894291.1157592367</v>
      </c>
      <c r="D549" s="22">
        <f t="shared" si="11"/>
        <v>141381.96614738356</v>
      </c>
      <c r="E549" s="22">
        <f t="shared" si="12"/>
        <v>4774139.5919689564</v>
      </c>
      <c r="F549" s="22">
        <f t="shared" si="13"/>
        <v>1874435.7851846837</v>
      </c>
      <c r="G549" s="17"/>
    </row>
    <row r="550" spans="1:7" x14ac:dyDescent="0.25">
      <c r="A550" s="4" t="s">
        <v>46</v>
      </c>
      <c r="B550" s="22">
        <f t="shared" si="9"/>
        <v>155923.00503194737</v>
      </c>
      <c r="C550" s="22">
        <f t="shared" si="10"/>
        <v>175426.88102754811</v>
      </c>
      <c r="D550" s="22">
        <f t="shared" si="11"/>
        <v>2838946.8054398745</v>
      </c>
      <c r="E550" s="22">
        <f t="shared" si="12"/>
        <v>-68622.16464175799</v>
      </c>
      <c r="F550" s="22">
        <f t="shared" si="13"/>
        <v>1641313.4184509092</v>
      </c>
      <c r="G550" s="17"/>
    </row>
    <row r="551" spans="1:7" x14ac:dyDescent="0.25">
      <c r="A551" s="4" t="s">
        <v>47</v>
      </c>
      <c r="B551" s="22">
        <f t="shared" si="9"/>
        <v>290176.98588275828</v>
      </c>
      <c r="C551" s="22">
        <f t="shared" si="10"/>
        <v>326474.23367037566</v>
      </c>
      <c r="D551" s="22">
        <f t="shared" si="11"/>
        <v>-5339.4134734722347</v>
      </c>
      <c r="E551" s="22">
        <f t="shared" si="12"/>
        <v>618976.59873028588</v>
      </c>
      <c r="F551" s="22">
        <f t="shared" si="13"/>
        <v>406599.69634954125</v>
      </c>
      <c r="G551" s="17"/>
    </row>
    <row r="552" spans="1:7" x14ac:dyDescent="0.25">
      <c r="A552" s="4" t="s">
        <v>48</v>
      </c>
      <c r="B552" s="22">
        <f t="shared" si="9"/>
        <v>172313.08512987368</v>
      </c>
      <c r="C552" s="22">
        <f t="shared" si="10"/>
        <v>193867.1402489618</v>
      </c>
      <c r="D552" s="22">
        <f t="shared" si="11"/>
        <v>46310.369141035211</v>
      </c>
      <c r="E552" s="22">
        <f t="shared" si="12"/>
        <v>164729.15493479199</v>
      </c>
      <c r="F552" s="22">
        <f t="shared" si="13"/>
        <v>221558.48581669174</v>
      </c>
      <c r="G552" s="17"/>
    </row>
    <row r="553" spans="1:7" x14ac:dyDescent="0.25">
      <c r="A553" s="4" t="s">
        <v>49</v>
      </c>
      <c r="B553" s="22">
        <f t="shared" si="9"/>
        <v>1835552.4234614144</v>
      </c>
      <c r="C553" s="22">
        <f t="shared" si="10"/>
        <v>2065155.4050309437</v>
      </c>
      <c r="D553" s="22">
        <f t="shared" si="11"/>
        <v>493317.78979031614</v>
      </c>
      <c r="E553" s="22">
        <f t="shared" si="12"/>
        <v>1754765.1667162154</v>
      </c>
      <c r="F553" s="22">
        <f t="shared" si="13"/>
        <v>2360135.4202018403</v>
      </c>
      <c r="G553" s="17"/>
    </row>
    <row r="554" spans="1:7" x14ac:dyDescent="0.25">
      <c r="A554" s="4" t="s">
        <v>50</v>
      </c>
      <c r="B554" s="22">
        <f t="shared" si="9"/>
        <v>833669.3410247576</v>
      </c>
      <c r="C554" s="22">
        <f t="shared" si="10"/>
        <v>937950.19070020842</v>
      </c>
      <c r="D554" s="22">
        <f t="shared" si="11"/>
        <v>224054.57423805803</v>
      </c>
      <c r="E554" s="22">
        <f t="shared" si="12"/>
        <v>796977.46656063199</v>
      </c>
      <c r="F554" s="22">
        <f t="shared" si="13"/>
        <v>1071923.915296565</v>
      </c>
      <c r="G554" s="17"/>
    </row>
    <row r="555" spans="1:7" x14ac:dyDescent="0.25">
      <c r="A555" s="4" t="s">
        <v>51</v>
      </c>
      <c r="B555" s="22">
        <f t="shared" si="9"/>
        <v>3239603.6110427552</v>
      </c>
      <c r="C555" s="22">
        <f t="shared" si="10"/>
        <v>3644834.5587898958</v>
      </c>
      <c r="D555" s="22">
        <f t="shared" si="11"/>
        <v>870666.54853834212</v>
      </c>
      <c r="E555" s="22">
        <f t="shared" si="12"/>
        <v>3097020.5470382711</v>
      </c>
      <c r="F555" s="22">
        <f t="shared" si="13"/>
        <v>4165450.7559187231</v>
      </c>
      <c r="G555" s="17"/>
    </row>
    <row r="556" spans="1:7" x14ac:dyDescent="0.25">
      <c r="A556" s="4" t="s">
        <v>52</v>
      </c>
      <c r="B556" s="22">
        <f t="shared" si="9"/>
        <v>565876.95174911281</v>
      </c>
      <c r="C556" s="22">
        <f t="shared" si="10"/>
        <v>636660.56635057519</v>
      </c>
      <c r="D556" s="22">
        <f t="shared" si="11"/>
        <v>152083.46193879325</v>
      </c>
      <c r="E556" s="22">
        <f t="shared" si="12"/>
        <v>540971.29065067507</v>
      </c>
      <c r="F556" s="22">
        <f t="shared" si="13"/>
        <v>727599.07057321037</v>
      </c>
      <c r="G556" s="17"/>
    </row>
    <row r="557" spans="1:7" x14ac:dyDescent="0.25">
      <c r="A557" s="4" t="s">
        <v>53</v>
      </c>
      <c r="B557" s="22">
        <f t="shared" si="9"/>
        <v>258259.28260520761</v>
      </c>
      <c r="C557" s="22">
        <f t="shared" si="10"/>
        <v>290564.05393521581</v>
      </c>
      <c r="D557" s="22">
        <f t="shared" si="11"/>
        <v>69409.02197027982</v>
      </c>
      <c r="E557" s="22">
        <f t="shared" si="12"/>
        <v>246892.64512649528</v>
      </c>
      <c r="F557" s="22">
        <f t="shared" si="13"/>
        <v>332067.2690584588</v>
      </c>
      <c r="G557" s="17"/>
    </row>
    <row r="558" spans="1:7" x14ac:dyDescent="0.25">
      <c r="A558" s="4" t="s">
        <v>54</v>
      </c>
      <c r="B558" s="22">
        <f t="shared" si="9"/>
        <v>296190.71735424822</v>
      </c>
      <c r="C558" s="22">
        <f t="shared" si="10"/>
        <v>333240.20226599457</v>
      </c>
      <c r="D558" s="22">
        <f t="shared" si="11"/>
        <v>79603.365272491501</v>
      </c>
      <c r="E558" s="22">
        <f t="shared" si="12"/>
        <v>283154.62248569692</v>
      </c>
      <c r="F558" s="22">
        <f t="shared" si="13"/>
        <v>380839.13824946014</v>
      </c>
      <c r="G558" s="17"/>
    </row>
    <row r="559" spans="1:7" x14ac:dyDescent="0.25">
      <c r="A559" s="4" t="s">
        <v>55</v>
      </c>
      <c r="B559" s="22">
        <f t="shared" si="9"/>
        <v>245487.17039224503</v>
      </c>
      <c r="C559" s="22">
        <f t="shared" si="10"/>
        <v>276194.32184087345</v>
      </c>
      <c r="D559" s="22">
        <f t="shared" si="11"/>
        <v>65976.425827931031</v>
      </c>
      <c r="E559" s="22">
        <f t="shared" si="12"/>
        <v>234682.66554202026</v>
      </c>
      <c r="F559" s="22">
        <f t="shared" si="13"/>
        <v>315645.01162831613</v>
      </c>
      <c r="G559" s="17"/>
    </row>
    <row r="560" spans="1:7" x14ac:dyDescent="0.25">
      <c r="A560" s="4" t="s">
        <v>56</v>
      </c>
      <c r="B560" s="22">
        <f t="shared" si="9"/>
        <v>433034.25262531859</v>
      </c>
      <c r="C560" s="22">
        <f t="shared" si="10"/>
        <v>487201.02784441708</v>
      </c>
      <c r="D560" s="22">
        <f t="shared" si="11"/>
        <v>116381.04021337652</v>
      </c>
      <c r="E560" s="22">
        <f t="shared" si="12"/>
        <v>413975.33123513777</v>
      </c>
      <c r="F560" s="22">
        <f t="shared" si="13"/>
        <v>556791.22247805982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593701.25389566889</v>
      </c>
      <c r="C563" s="22">
        <f t="shared" si="10"/>
        <v>667965.31539218291</v>
      </c>
      <c r="D563" s="22">
        <f t="shared" si="11"/>
        <v>159561.44135357489</v>
      </c>
      <c r="E563" s="22">
        <f t="shared" si="12"/>
        <v>567570.97561248695</v>
      </c>
      <c r="F563" s="22">
        <f t="shared" si="13"/>
        <v>763375.28714928008</v>
      </c>
      <c r="G563" s="17"/>
    </row>
    <row r="564" spans="1:7" x14ac:dyDescent="0.25">
      <c r="A564" s="4" t="s">
        <v>60</v>
      </c>
      <c r="B564" s="22">
        <f t="shared" si="9"/>
        <v>175746.45952506634</v>
      </c>
      <c r="C564" s="22">
        <f t="shared" si="10"/>
        <v>197729.98371728187</v>
      </c>
      <c r="D564" s="22">
        <f t="shared" si="11"/>
        <v>47233.112968185131</v>
      </c>
      <c r="E564" s="22">
        <f t="shared" si="12"/>
        <v>168011.41792874021</v>
      </c>
      <c r="F564" s="22">
        <f t="shared" si="13"/>
        <v>225973.0851587402</v>
      </c>
      <c r="G564" s="17"/>
    </row>
    <row r="565" spans="1:7" x14ac:dyDescent="0.25">
      <c r="A565" s="4" t="s">
        <v>61</v>
      </c>
      <c r="B565" s="22">
        <f t="shared" si="9"/>
        <v>1864589.5154750643</v>
      </c>
      <c r="C565" s="22">
        <f t="shared" si="10"/>
        <v>2097824.6476806784</v>
      </c>
      <c r="D565" s="22">
        <f t="shared" si="11"/>
        <v>501121.71512147022</v>
      </c>
      <c r="E565" s="22">
        <f t="shared" si="12"/>
        <v>1782524.2636273245</v>
      </c>
      <c r="F565" s="22">
        <f t="shared" si="13"/>
        <v>2397471.0301714214</v>
      </c>
      <c r="G565" s="17"/>
    </row>
    <row r="566" spans="1:7" x14ac:dyDescent="0.25">
      <c r="A566" s="4" t="s">
        <v>62</v>
      </c>
      <c r="B566" s="22">
        <f t="shared" si="9"/>
        <v>498647.34862179297</v>
      </c>
      <c r="C566" s="22">
        <f t="shared" si="10"/>
        <v>561021.44185493619</v>
      </c>
      <c r="D566" s="22">
        <f t="shared" si="11"/>
        <v>134015.02717259506</v>
      </c>
      <c r="E566" s="22">
        <f t="shared" si="12"/>
        <v>476700.6306400451</v>
      </c>
      <c r="F566" s="22">
        <f t="shared" si="13"/>
        <v>641155.9019669526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673378.02335877914</v>
      </c>
      <c r="C589" s="24">
        <f t="shared" si="14"/>
        <v>757608.57973537932</v>
      </c>
      <c r="D589" s="24">
        <f t="shared" si="14"/>
        <v>180975.14074280419</v>
      </c>
      <c r="E589" s="24">
        <f t="shared" si="14"/>
        <v>643740.971011849</v>
      </c>
      <c r="F589" s="24">
        <f t="shared" si="14"/>
        <v>865822.9009431313</v>
      </c>
      <c r="G589" s="17"/>
    </row>
    <row r="590" spans="1:7" x14ac:dyDescent="0.25">
      <c r="A590" s="4" t="s">
        <v>45</v>
      </c>
      <c r="B590" s="24">
        <f t="shared" si="14"/>
        <v>3327861.8359813164</v>
      </c>
      <c r="C590" s="24">
        <f t="shared" si="14"/>
        <v>3744132.7035558163</v>
      </c>
      <c r="D590" s="24">
        <f t="shared" si="14"/>
        <v>108157.20410274842</v>
      </c>
      <c r="E590" s="24">
        <f t="shared" si="14"/>
        <v>3652216.7878562519</v>
      </c>
      <c r="F590" s="24">
        <f t="shared" si="14"/>
        <v>1433943.3756662831</v>
      </c>
      <c r="G590" s="17"/>
    </row>
    <row r="591" spans="1:7" x14ac:dyDescent="0.25">
      <c r="A591" s="4" t="s">
        <v>46</v>
      </c>
      <c r="B591" s="24">
        <f t="shared" si="14"/>
        <v>119281.09884943973</v>
      </c>
      <c r="C591" s="24">
        <f t="shared" si="14"/>
        <v>134201.5639860743</v>
      </c>
      <c r="D591" s="24">
        <f t="shared" si="14"/>
        <v>2171794.3061615042</v>
      </c>
      <c r="E591" s="24">
        <f t="shared" si="14"/>
        <v>-52495.955950944866</v>
      </c>
      <c r="F591" s="24">
        <f t="shared" si="14"/>
        <v>1255604.7651149456</v>
      </c>
      <c r="G591" s="17"/>
    </row>
    <row r="592" spans="1:7" x14ac:dyDescent="0.25">
      <c r="A592" s="4" t="s">
        <v>47</v>
      </c>
      <c r="B592" s="24">
        <f t="shared" si="14"/>
        <v>221985.39420031008</v>
      </c>
      <c r="C592" s="24">
        <f t="shared" si="14"/>
        <v>249752.78875783738</v>
      </c>
      <c r="D592" s="24">
        <f t="shared" si="14"/>
        <v>-4084.6513072062598</v>
      </c>
      <c r="E592" s="24">
        <f t="shared" si="14"/>
        <v>473517.09802866873</v>
      </c>
      <c r="F592" s="24">
        <f t="shared" si="14"/>
        <v>311048.76770739903</v>
      </c>
      <c r="G592" s="17"/>
    </row>
    <row r="593" spans="1:7" x14ac:dyDescent="0.25">
      <c r="A593" s="4" t="s">
        <v>48</v>
      </c>
      <c r="B593" s="24">
        <f t="shared" si="14"/>
        <v>81728.096277099103</v>
      </c>
      <c r="C593" s="24">
        <f t="shared" si="14"/>
        <v>91951.184620082597</v>
      </c>
      <c r="D593" s="24">
        <f t="shared" si="14"/>
        <v>21965.008083593002</v>
      </c>
      <c r="E593" s="24">
        <f t="shared" si="14"/>
        <v>78131.038185571859</v>
      </c>
      <c r="F593" s="24">
        <f t="shared" si="14"/>
        <v>105085.1898228569</v>
      </c>
      <c r="G593" s="17"/>
    </row>
    <row r="594" spans="1:7" x14ac:dyDescent="0.25">
      <c r="A594" s="4" t="s">
        <v>49</v>
      </c>
      <c r="B594" s="24">
        <f t="shared" si="14"/>
        <v>870602.51444774901</v>
      </c>
      <c r="C594" s="24">
        <f t="shared" si="14"/>
        <v>979503.20860617666</v>
      </c>
      <c r="D594" s="24">
        <f t="shared" si="14"/>
        <v>233980.62769754697</v>
      </c>
      <c r="E594" s="24">
        <f t="shared" si="14"/>
        <v>832285.11857350112</v>
      </c>
      <c r="F594" s="24">
        <f t="shared" si="14"/>
        <v>1119412.229801733</v>
      </c>
      <c r="G594" s="17"/>
    </row>
    <row r="595" spans="1:7" x14ac:dyDescent="0.25">
      <c r="A595" s="4" t="s">
        <v>50</v>
      </c>
      <c r="B595" s="24">
        <f t="shared" si="14"/>
        <v>395409.3684480426</v>
      </c>
      <c r="C595" s="24">
        <f t="shared" si="14"/>
        <v>444869.77544910891</v>
      </c>
      <c r="D595" s="24">
        <f t="shared" si="14"/>
        <v>106269.08456111094</v>
      </c>
      <c r="E595" s="24">
        <f t="shared" si="14"/>
        <v>378006.41238970781</v>
      </c>
      <c r="F595" s="24">
        <f t="shared" si="14"/>
        <v>508413.51302516088</v>
      </c>
      <c r="G595" s="17"/>
    </row>
    <row r="596" spans="1:7" x14ac:dyDescent="0.25">
      <c r="A596" s="4" t="s">
        <v>51</v>
      </c>
      <c r="B596" s="24">
        <f t="shared" si="14"/>
        <v>1536543.992717579</v>
      </c>
      <c r="C596" s="24">
        <f t="shared" si="14"/>
        <v>1728745.0312340478</v>
      </c>
      <c r="D596" s="24">
        <f t="shared" si="14"/>
        <v>412957.14397173573</v>
      </c>
      <c r="E596" s="24">
        <f t="shared" si="14"/>
        <v>1468916.8454602521</v>
      </c>
      <c r="F596" s="24">
        <f t="shared" si="14"/>
        <v>1975673.2935322507</v>
      </c>
      <c r="G596" s="17"/>
    </row>
    <row r="597" spans="1:7" x14ac:dyDescent="0.25">
      <c r="A597" s="4" t="s">
        <v>52</v>
      </c>
      <c r="B597" s="24">
        <f t="shared" ref="B597:F606" si="15">B556*(1-$C99)</f>
        <v>268395.43821460422</v>
      </c>
      <c r="C597" s="24">
        <f t="shared" si="15"/>
        <v>301968.10662007786</v>
      </c>
      <c r="D597" s="24">
        <f t="shared" si="15"/>
        <v>72133.185997569642</v>
      </c>
      <c r="E597" s="24">
        <f t="shared" si="15"/>
        <v>256582.6831556152</v>
      </c>
      <c r="F597" s="24">
        <f t="shared" si="15"/>
        <v>345100.23917287373</v>
      </c>
      <c r="G597" s="17"/>
    </row>
    <row r="598" spans="1:7" x14ac:dyDescent="0.25">
      <c r="A598" s="4" t="s">
        <v>53</v>
      </c>
      <c r="B598" s="24">
        <f t="shared" si="15"/>
        <v>122492.37773964998</v>
      </c>
      <c r="C598" s="24">
        <f t="shared" si="15"/>
        <v>137814.53078147289</v>
      </c>
      <c r="D598" s="24">
        <f t="shared" si="15"/>
        <v>32920.699120503719</v>
      </c>
      <c r="E598" s="24">
        <f t="shared" si="15"/>
        <v>117101.18158349673</v>
      </c>
      <c r="F598" s="24">
        <f t="shared" si="15"/>
        <v>157499.50571442704</v>
      </c>
      <c r="G598" s="17"/>
    </row>
    <row r="599" spans="1:7" x14ac:dyDescent="0.25">
      <c r="A599" s="4" t="s">
        <v>54</v>
      </c>
      <c r="B599" s="24">
        <f t="shared" si="15"/>
        <v>140483.25724111995</v>
      </c>
      <c r="C599" s="24">
        <f t="shared" si="15"/>
        <v>158055.82793476124</v>
      </c>
      <c r="D599" s="24">
        <f t="shared" si="15"/>
        <v>37755.876148742725</v>
      </c>
      <c r="E599" s="24">
        <f t="shared" si="15"/>
        <v>134300.23744496607</v>
      </c>
      <c r="F599" s="24">
        <f t="shared" si="15"/>
        <v>180632.00327171898</v>
      </c>
      <c r="G599" s="17"/>
    </row>
    <row r="600" spans="1:7" x14ac:dyDescent="0.25">
      <c r="A600" s="4" t="s">
        <v>55</v>
      </c>
      <c r="B600" s="24">
        <f t="shared" si="15"/>
        <v>116434.56491704183</v>
      </c>
      <c r="C600" s="24">
        <f t="shared" si="15"/>
        <v>130998.9668491263</v>
      </c>
      <c r="D600" s="24">
        <f t="shared" si="15"/>
        <v>31292.618770187692</v>
      </c>
      <c r="E600" s="24">
        <f t="shared" si="15"/>
        <v>111309.98826658023</v>
      </c>
      <c r="F600" s="24">
        <f t="shared" si="15"/>
        <v>149710.42901531036</v>
      </c>
      <c r="G600" s="17"/>
    </row>
    <row r="601" spans="1:7" x14ac:dyDescent="0.25">
      <c r="A601" s="4" t="s">
        <v>56</v>
      </c>
      <c r="B601" s="24">
        <f t="shared" si="15"/>
        <v>205388.14602018864</v>
      </c>
      <c r="C601" s="24">
        <f t="shared" si="15"/>
        <v>231079.44750660704</v>
      </c>
      <c r="D601" s="24">
        <f t="shared" si="15"/>
        <v>55199.527373204488</v>
      </c>
      <c r="E601" s="24">
        <f t="shared" si="15"/>
        <v>196348.49960482586</v>
      </c>
      <c r="F601" s="24">
        <f t="shared" si="15"/>
        <v>264086.0768213438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281592.50472271576</v>
      </c>
      <c r="C604" s="24">
        <f t="shared" si="15"/>
        <v>316815.94909051241</v>
      </c>
      <c r="D604" s="24">
        <f t="shared" si="15"/>
        <v>75679.991634000573</v>
      </c>
      <c r="E604" s="24">
        <f t="shared" si="15"/>
        <v>269198.91373300261</v>
      </c>
      <c r="F604" s="24">
        <f t="shared" si="15"/>
        <v>362068.89869490359</v>
      </c>
      <c r="G604" s="17"/>
    </row>
    <row r="605" spans="1:7" x14ac:dyDescent="0.25">
      <c r="A605" s="4" t="s">
        <v>60</v>
      </c>
      <c r="B605" s="24">
        <f t="shared" si="15"/>
        <v>83356.545752738981</v>
      </c>
      <c r="C605" s="24">
        <f t="shared" si="15"/>
        <v>93783.331277106801</v>
      </c>
      <c r="D605" s="24">
        <f t="shared" si="15"/>
        <v>22402.66548081021</v>
      </c>
      <c r="E605" s="24">
        <f t="shared" si="15"/>
        <v>79687.815523601486</v>
      </c>
      <c r="F605" s="24">
        <f t="shared" si="15"/>
        <v>107179.03429079049</v>
      </c>
      <c r="G605" s="17"/>
    </row>
    <row r="606" spans="1:7" x14ac:dyDescent="0.25">
      <c r="A606" s="4" t="s">
        <v>61</v>
      </c>
      <c r="B606" s="24">
        <f t="shared" si="15"/>
        <v>884374.80718982313</v>
      </c>
      <c r="C606" s="24">
        <f t="shared" si="15"/>
        <v>994998.23039494583</v>
      </c>
      <c r="D606" s="24">
        <f t="shared" si="15"/>
        <v>237682.02948211334</v>
      </c>
      <c r="E606" s="24">
        <f t="shared" si="15"/>
        <v>845451.25823844015</v>
      </c>
      <c r="F606" s="24">
        <f t="shared" si="15"/>
        <v>1137120.5096103053</v>
      </c>
      <c r="G606" s="17"/>
    </row>
    <row r="607" spans="1:7" x14ac:dyDescent="0.25">
      <c r="A607" s="4" t="s">
        <v>62</v>
      </c>
      <c r="B607" s="24">
        <f t="shared" ref="B607:F616" si="16">B566*(1-$C109)</f>
        <v>236508.43745131642</v>
      </c>
      <c r="C607" s="24">
        <f t="shared" si="16"/>
        <v>266092.46987179626</v>
      </c>
      <c r="D607" s="24">
        <f t="shared" si="16"/>
        <v>63563.327387961843</v>
      </c>
      <c r="E607" s="24">
        <f t="shared" si="16"/>
        <v>226099.10911257341</v>
      </c>
      <c r="F607" s="24">
        <f t="shared" si="16"/>
        <v>304100.24430292565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9565816.4035295118</v>
      </c>
      <c r="C627" s="24">
        <f>SUM(C$587:C$619)</f>
        <v>10762371.696270928</v>
      </c>
      <c r="D627" s="24">
        <f>SUM(D$587:D$619)</f>
        <v>3860643.7854089313</v>
      </c>
      <c r="E627" s="24">
        <f>SUM(E$587:E$619)</f>
        <v>9710398.0022179596</v>
      </c>
      <c r="F627" s="24">
        <f>SUM(F$587:F$619)</f>
        <v>10582500.97650836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0.21505045369727635</v>
      </c>
      <c r="C635" s="30">
        <f>C627/SUM($B$627:$F$627)</f>
        <v>0.24195038024018756</v>
      </c>
      <c r="D635" s="30">
        <f>D627/SUM($B$627:$F$627)</f>
        <v>8.6791671781347265E-2</v>
      </c>
      <c r="E635" s="30">
        <f>E627/SUM($B$627:$F$627)</f>
        <v>0.21830081279707636</v>
      </c>
      <c r="F635" s="30">
        <f>F627/SUM($B$627:$F$627)</f>
        <v>0.2379066814841124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0.22940473826667099</v>
      </c>
      <c r="C643" s="30">
        <f>Input!$B$246/(Input!$B$245+Input!$B$246+Input!$B$247+Input!$B$248+Input!$B$249)</f>
        <v>7.9511923340615923E-2</v>
      </c>
      <c r="D643" s="30">
        <f>Input!$B$247/(Input!$B$245+Input!$B$246+Input!$B$247+Input!$B$248+Input!$B$249)</f>
        <v>0.23442999138129669</v>
      </c>
      <c r="E643" s="30">
        <f>(Input!$B$248+Input!$B$249)/(Input!$B$245+Input!$B$246+Input!$B$247+Input!$B$248+Input!$B$249)</f>
        <v>0.45665334701141647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0.24476874445860528</v>
      </c>
      <c r="C652" s="30">
        <f>C643*C257/SUMPRODUCT($B$643:$E$643,$B$257:$E$257)</f>
        <v>8.4837104031163638E-2</v>
      </c>
      <c r="D652" s="30">
        <f>D643*D257/SUMPRODUCT($B$643:$E$643,$B$257:$E$257)</f>
        <v>0.2501305556607078</v>
      </c>
      <c r="E652" s="30">
        <f>E643*E257/SUMPRODUCT($B$643:$E$643,$B$257:$E$257)</f>
        <v>0.42026359584952333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0.24476874445860528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5.9766753358600454E-2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0.18500199110000481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5.9766753358600454E-2</v>
      </c>
      <c r="C688" s="32">
        <f>$B678</f>
        <v>0.18500199110000481</v>
      </c>
      <c r="D688" s="32">
        <f>$C652</f>
        <v>8.4837104031163638E-2</v>
      </c>
      <c r="E688" s="32">
        <f>$D652</f>
        <v>0.2501305556607078</v>
      </c>
      <c r="F688" s="32">
        <f>$E652</f>
        <v>0.42026359584952333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0.31390207320638719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9083000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240052307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956845.9949320599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971230.66328803997</v>
      </c>
      <c r="E727" s="24">
        <f>1000000*(1+Input!B$45/(Input!B$39+Input!B$38/2+Input!B$37/4)/2)/(1+Input!B$45/(Input!B$39+Input!B$38/2+Input!B$37/4))</f>
        <v>971230.66328803997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16988700000</v>
      </c>
      <c r="C737" s="24">
        <f>SUMPRODUCT(C$726:C$728,Input!$B$37:$B$39)</f>
        <v>16988700000</v>
      </c>
      <c r="D737" s="24">
        <f>SUMPRODUCT(D$726:D$728,Input!$B$37:$B$39)</f>
        <v>23972722576.637966</v>
      </c>
      <c r="E737" s="24">
        <f>SUMPRODUCT(E$726:E$728,Input!$B$37:$B$39)</f>
        <v>25333548950.630341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16988700000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16988700000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16988700000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16988700000</v>
      </c>
      <c r="C771" s="22">
        <f>$B761</f>
        <v>16988700000</v>
      </c>
      <c r="D771" s="22">
        <f>$C737</f>
        <v>16988700000</v>
      </c>
      <c r="E771" s="22">
        <f>$D737</f>
        <v>23972722576.637966</v>
      </c>
      <c r="F771" s="22">
        <f>$E737</f>
        <v>25333548950.630341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0.16487623955076011</v>
      </c>
      <c r="C784" s="33">
        <f>(((1-$B698)*C688+$B698*C635)*$B717+Input!$B51*C635)/C771*100</f>
        <v>0.29966340961754667</v>
      </c>
      <c r="D784" s="33">
        <f>(((1-$B698)*D688+$B698*D635)*$B717+Input!$B51*D635)/D771*100</f>
        <v>0.12540397504000475</v>
      </c>
      <c r="E784" s="33">
        <f>(((1-$B698)*E688+$B698*E635)*$B717+Input!$B51*E635)/E771*100</f>
        <v>0.24877321179002787</v>
      </c>
      <c r="F784" s="33">
        <f>(((1-$B698)*F688+$B698*F635)*$B717+Input!$B51*F635)/F771*100</f>
        <v>0.35255526889157768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8.2178071617881224E-2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0.12947207719025389</v>
      </c>
      <c r="C803" s="30">
        <f>C784/(SUM($B$784:$F$784)+$B794)</f>
        <v>0.23531616324347934</v>
      </c>
      <c r="D803" s="30">
        <f>D784/(SUM($B$784:$F$784)+$B794)</f>
        <v>9.8475760853009547E-2</v>
      </c>
      <c r="E803" s="30">
        <f>E784/(SUM($B$784:$F$784)+$B794)</f>
        <v>0.1953537063163652</v>
      </c>
      <c r="F803" s="30">
        <f>F784/(SUM($B$784:$F$784)+$B794)</f>
        <v>0.27685046136504166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0.12947207719025389</v>
      </c>
      <c r="C812" s="32">
        <f>$C803</f>
        <v>0.23531616324347934</v>
      </c>
      <c r="D812" s="32">
        <f>$D803</f>
        <v>9.8475760853009547E-2</v>
      </c>
      <c r="E812" s="32">
        <f>$E803</f>
        <v>0.1953537063163652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5592992.279215375</v>
      </c>
      <c r="C820" s="24">
        <f t="shared" si="18"/>
        <v>0</v>
      </c>
      <c r="D820" s="24">
        <f t="shared" si="18"/>
        <v>5200104.0148030603</v>
      </c>
      <c r="E820" s="24">
        <f t="shared" si="18"/>
        <v>23665150.708784964</v>
      </c>
      <c r="F820" s="17"/>
    </row>
    <row r="821" spans="1:6" ht="30" x14ac:dyDescent="0.25">
      <c r="A821" s="4" t="s">
        <v>43</v>
      </c>
      <c r="B821" s="24">
        <f t="shared" si="18"/>
        <v>14982987.652634732</v>
      </c>
      <c r="C821" s="24">
        <f t="shared" si="18"/>
        <v>9564293.2087403145</v>
      </c>
      <c r="D821" s="24">
        <f t="shared" si="18"/>
        <v>10727212.858110657</v>
      </c>
      <c r="E821" s="24">
        <f t="shared" si="18"/>
        <v>28232094.093353923</v>
      </c>
      <c r="F821" s="17"/>
    </row>
    <row r="822" spans="1:6" x14ac:dyDescent="0.25">
      <c r="A822" s="4" t="s">
        <v>44</v>
      </c>
      <c r="B822" s="24">
        <f t="shared" si="18"/>
        <v>1870570.7229989001</v>
      </c>
      <c r="C822" s="24">
        <f t="shared" si="18"/>
        <v>236568.8114285022</v>
      </c>
      <c r="D822" s="24">
        <f t="shared" si="18"/>
        <v>841491.46537496604</v>
      </c>
      <c r="E822" s="24">
        <f t="shared" si="18"/>
        <v>1131794.6417557271</v>
      </c>
      <c r="F822" s="17"/>
    </row>
    <row r="823" spans="1:6" x14ac:dyDescent="0.25">
      <c r="A823" s="4" t="s">
        <v>45</v>
      </c>
      <c r="B823" s="24">
        <f t="shared" si="18"/>
        <v>9244437.3065844867</v>
      </c>
      <c r="C823" s="24">
        <f t="shared" si="18"/>
        <v>141381.96614738356</v>
      </c>
      <c r="D823" s="24">
        <f t="shared" si="18"/>
        <v>4774139.5919689564</v>
      </c>
      <c r="E823" s="24">
        <f t="shared" si="18"/>
        <v>1874435.7851846837</v>
      </c>
      <c r="F823" s="17"/>
    </row>
    <row r="824" spans="1:6" x14ac:dyDescent="0.25">
      <c r="A824" s="4" t="s">
        <v>46</v>
      </c>
      <c r="B824" s="24">
        <f t="shared" si="18"/>
        <v>331349.8860594955</v>
      </c>
      <c r="C824" s="24">
        <f t="shared" si="18"/>
        <v>2838946.8054398745</v>
      </c>
      <c r="D824" s="24">
        <f t="shared" si="18"/>
        <v>0</v>
      </c>
      <c r="E824" s="24">
        <f t="shared" si="18"/>
        <v>1641313.4184509092</v>
      </c>
      <c r="F824" s="17"/>
    </row>
    <row r="825" spans="1:6" x14ac:dyDescent="0.25">
      <c r="A825" s="4" t="s">
        <v>47</v>
      </c>
      <c r="B825" s="24">
        <f t="shared" si="18"/>
        <v>616651.21955313394</v>
      </c>
      <c r="C825" s="24">
        <f t="shared" si="18"/>
        <v>0</v>
      </c>
      <c r="D825" s="24">
        <f t="shared" si="18"/>
        <v>618976.59873028588</v>
      </c>
      <c r="E825" s="24">
        <f t="shared" si="18"/>
        <v>406599.69634954125</v>
      </c>
      <c r="F825" s="17"/>
    </row>
    <row r="826" spans="1:6" x14ac:dyDescent="0.25">
      <c r="A826" s="4" t="s">
        <v>48</v>
      </c>
      <c r="B826" s="24">
        <f t="shared" si="18"/>
        <v>366180.22537883552</v>
      </c>
      <c r="C826" s="24">
        <f t="shared" si="18"/>
        <v>46310.369141035211</v>
      </c>
      <c r="D826" s="24">
        <f t="shared" si="18"/>
        <v>164729.15493479199</v>
      </c>
      <c r="E826" s="24">
        <f t="shared" si="18"/>
        <v>221558.48581669174</v>
      </c>
      <c r="F826" s="17"/>
    </row>
    <row r="827" spans="1:6" x14ac:dyDescent="0.25">
      <c r="A827" s="4" t="s">
        <v>49</v>
      </c>
      <c r="B827" s="24">
        <f t="shared" si="18"/>
        <v>3900707.8284923583</v>
      </c>
      <c r="C827" s="24">
        <f t="shared" si="18"/>
        <v>493317.78979031614</v>
      </c>
      <c r="D827" s="24">
        <f t="shared" si="18"/>
        <v>1754765.1667162154</v>
      </c>
      <c r="E827" s="24">
        <f t="shared" si="18"/>
        <v>2360135.4202018403</v>
      </c>
      <c r="F827" s="17"/>
    </row>
    <row r="828" spans="1:6" x14ac:dyDescent="0.25">
      <c r="A828" s="4" t="s">
        <v>50</v>
      </c>
      <c r="B828" s="24">
        <f t="shared" si="18"/>
        <v>1771619.5317249661</v>
      </c>
      <c r="C828" s="24">
        <f t="shared" si="18"/>
        <v>224054.57423805803</v>
      </c>
      <c r="D828" s="24">
        <f t="shared" si="18"/>
        <v>796977.46656063199</v>
      </c>
      <c r="E828" s="24">
        <f t="shared" si="18"/>
        <v>1071923.915296565</v>
      </c>
      <c r="F828" s="17"/>
    </row>
    <row r="829" spans="1:6" x14ac:dyDescent="0.25">
      <c r="A829" s="4" t="s">
        <v>51</v>
      </c>
      <c r="B829" s="24">
        <f t="shared" si="18"/>
        <v>6884438.1698326515</v>
      </c>
      <c r="C829" s="24">
        <f t="shared" si="18"/>
        <v>870666.54853834212</v>
      </c>
      <c r="D829" s="24">
        <f t="shared" si="18"/>
        <v>3097020.5470382711</v>
      </c>
      <c r="E829" s="24">
        <f t="shared" si="18"/>
        <v>4165450.7559187231</v>
      </c>
      <c r="F829" s="17"/>
    </row>
    <row r="830" spans="1:6" x14ac:dyDescent="0.25">
      <c r="A830" s="4" t="s">
        <v>52</v>
      </c>
      <c r="B830" s="24">
        <f t="shared" si="18"/>
        <v>1202537.518099688</v>
      </c>
      <c r="C830" s="24">
        <f t="shared" si="18"/>
        <v>152083.46193879325</v>
      </c>
      <c r="D830" s="24">
        <f t="shared" si="18"/>
        <v>540971.29065067507</v>
      </c>
      <c r="E830" s="24">
        <f t="shared" si="18"/>
        <v>727599.07057321037</v>
      </c>
      <c r="F830" s="17"/>
    </row>
    <row r="831" spans="1:6" x14ac:dyDescent="0.25">
      <c r="A831" s="4" t="s">
        <v>53</v>
      </c>
      <c r="B831" s="24">
        <f t="shared" si="18"/>
        <v>548823.33654042345</v>
      </c>
      <c r="C831" s="24">
        <f t="shared" si="18"/>
        <v>69409.02197027982</v>
      </c>
      <c r="D831" s="24">
        <f t="shared" si="18"/>
        <v>246892.64512649528</v>
      </c>
      <c r="E831" s="24">
        <f t="shared" si="18"/>
        <v>332067.2690584588</v>
      </c>
      <c r="F831" s="17"/>
    </row>
    <row r="832" spans="1:6" x14ac:dyDescent="0.25">
      <c r="A832" s="4" t="s">
        <v>54</v>
      </c>
      <c r="B832" s="24">
        <f t="shared" si="18"/>
        <v>629430.91962024278</v>
      </c>
      <c r="C832" s="24">
        <f t="shared" si="18"/>
        <v>79603.365272491501</v>
      </c>
      <c r="D832" s="24">
        <f t="shared" si="18"/>
        <v>283154.62248569692</v>
      </c>
      <c r="E832" s="24">
        <f t="shared" si="18"/>
        <v>380839.13824946014</v>
      </c>
      <c r="F832" s="17"/>
    </row>
    <row r="833" spans="1:6" x14ac:dyDescent="0.25">
      <c r="A833" s="4" t="s">
        <v>55</v>
      </c>
      <c r="B833" s="24">
        <f t="shared" si="18"/>
        <v>521681.49223311851</v>
      </c>
      <c r="C833" s="24">
        <f t="shared" si="18"/>
        <v>65976.425827931031</v>
      </c>
      <c r="D833" s="24">
        <f t="shared" si="18"/>
        <v>234682.66554202026</v>
      </c>
      <c r="E833" s="24">
        <f t="shared" si="18"/>
        <v>315645.01162831613</v>
      </c>
      <c r="F833" s="17"/>
    </row>
    <row r="834" spans="1:6" x14ac:dyDescent="0.25">
      <c r="A834" s="4" t="s">
        <v>56</v>
      </c>
      <c r="B834" s="24">
        <f t="shared" si="18"/>
        <v>920235.28046973574</v>
      </c>
      <c r="C834" s="24">
        <f t="shared" si="18"/>
        <v>116381.04021337652</v>
      </c>
      <c r="D834" s="24">
        <f t="shared" si="18"/>
        <v>413975.33123513777</v>
      </c>
      <c r="E834" s="24">
        <f t="shared" si="18"/>
        <v>556791.22247805982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1261666.5692878519</v>
      </c>
      <c r="C837" s="24">
        <f t="shared" si="18"/>
        <v>159561.44135357489</v>
      </c>
      <c r="D837" s="24">
        <f t="shared" si="18"/>
        <v>567570.97561248695</v>
      </c>
      <c r="E837" s="24">
        <f t="shared" si="18"/>
        <v>763375.28714928008</v>
      </c>
      <c r="F837" s="17"/>
    </row>
    <row r="838" spans="1:6" x14ac:dyDescent="0.25">
      <c r="A838" s="4" t="s">
        <v>60</v>
      </c>
      <c r="B838" s="24">
        <f t="shared" si="18"/>
        <v>373476.44324234821</v>
      </c>
      <c r="C838" s="24">
        <f t="shared" si="18"/>
        <v>47233.112968185131</v>
      </c>
      <c r="D838" s="24">
        <f t="shared" si="18"/>
        <v>168011.41792874021</v>
      </c>
      <c r="E838" s="24">
        <f t="shared" si="18"/>
        <v>225973.0851587402</v>
      </c>
      <c r="F838" s="17"/>
    </row>
    <row r="839" spans="1:6" x14ac:dyDescent="0.25">
      <c r="A839" s="4" t="s">
        <v>61</v>
      </c>
      <c r="B839" s="24">
        <f t="shared" si="18"/>
        <v>3962414.1631557429</v>
      </c>
      <c r="C839" s="24">
        <f t="shared" si="18"/>
        <v>501121.71512147022</v>
      </c>
      <c r="D839" s="24">
        <f t="shared" si="18"/>
        <v>1782524.2636273245</v>
      </c>
      <c r="E839" s="24">
        <f t="shared" si="18"/>
        <v>2397471.0301714214</v>
      </c>
      <c r="F839" s="17"/>
    </row>
    <row r="840" spans="1:6" x14ac:dyDescent="0.25">
      <c r="A840" s="4" t="s">
        <v>62</v>
      </c>
      <c r="B840" s="24">
        <f t="shared" ref="B840:E852" si="19">MAX(0,B351)</f>
        <v>1059668.7904767292</v>
      </c>
      <c r="C840" s="24">
        <f t="shared" si="19"/>
        <v>134015.02717259506</v>
      </c>
      <c r="D840" s="24">
        <f t="shared" si="19"/>
        <v>476700.6306400451</v>
      </c>
      <c r="E840" s="24">
        <f t="shared" si="19"/>
        <v>641155.9019669526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32638989.067046124</v>
      </c>
      <c r="C861" s="24">
        <f>SUMPRODUCT(C$820:C$852,$D$89:$D$121)</f>
        <v>12781190.791756075</v>
      </c>
      <c r="D861" s="24">
        <f>SUMPRODUCT(D$820:D$852,$D$89:$D$121)</f>
        <v>22161924.528987925</v>
      </c>
      <c r="E861" s="24">
        <f>SUMPRODUCT(E$820:E$852,$D$89:$D$121)</f>
        <v>56951388.343879744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56041869.335600831</v>
      </c>
      <c r="C869" s="24">
        <f>SUM(C$820:C$852)</f>
        <v>15740924.685302524</v>
      </c>
      <c r="D869" s="24">
        <f>SUM(D$820:D$852)</f>
        <v>32689900.707086459</v>
      </c>
      <c r="E869" s="24">
        <f>SUM(E$820:E$852)</f>
        <v>71111373.93754746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0.5824036466662269</v>
      </c>
      <c r="C878" s="30">
        <f>C861/C869</f>
        <v>0.81197204403690559</v>
      </c>
      <c r="D878" s="30">
        <f>D861/D869</f>
        <v>0.67794407598747164</v>
      </c>
      <c r="E878" s="30">
        <f>E861/E869</f>
        <v>0.80087593855093397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0.5824036466662269</v>
      </c>
      <c r="C887" s="32">
        <f>$D878</f>
        <v>0.67794407598747164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Electricity North West Limited in 2018-19 (Version 1)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0.43901981277752178</v>
      </c>
      <c r="C13" s="30">
        <f>IF(CDCM!$B90="60%MEAV",0.4*CDCM!C$276+CDCM!C$233,IF(CDCM!$B90="MEAV",CDCM!C$233,IF(CDCM!$B90="EHV only",CDCM!C$271,IF(CDCM!$B90="LV only",CDCM!C$276,0))))</f>
        <v>5.5522303447493322E-2</v>
      </c>
      <c r="D13" s="30">
        <f>IF(CDCM!$B90="60%MEAV",0.4*CDCM!D$276+CDCM!D$233,IF(CDCM!$B90="MEAV",CDCM!D$233,IF(CDCM!$B90="EHV only",CDCM!D$271,IF(CDCM!$B90="LV only",CDCM!D$276,0))))</f>
        <v>0.1974966362087221</v>
      </c>
      <c r="E13" s="30">
        <f>IF(CDCM!$B90="60%MEAV",0.4*CDCM!E$276+CDCM!E$233,IF(CDCM!$B90="MEAV",CDCM!E$233,IF(CDCM!$B90="EHV only",CDCM!E$271,IF(CDCM!$B90="LV only",CDCM!E$276,0))))</f>
        <v>0.30796124756626275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0.43901981277752178</v>
      </c>
      <c r="C14" s="30">
        <f>IF(CDCM!$B91="60%MEAV",0.4*CDCM!C$276+CDCM!C$233,IF(CDCM!$B91="MEAV",CDCM!C$233,IF(CDCM!$B91="EHV only",CDCM!C$271,IF(CDCM!$B91="LV only",CDCM!C$276,0))))</f>
        <v>5.5522303447493322E-2</v>
      </c>
      <c r="D14" s="30">
        <f>IF(CDCM!$B91="60%MEAV",0.4*CDCM!D$276+CDCM!D$233,IF(CDCM!$B91="MEAV",CDCM!D$233,IF(CDCM!$B91="EHV only",CDCM!D$271,IF(CDCM!$B91="LV only",CDCM!D$276,0))))</f>
        <v>0.1974966362087221</v>
      </c>
      <c r="E14" s="30">
        <f>IF(CDCM!$B91="60%MEAV",0.4*CDCM!E$276+CDCM!E$233,IF(CDCM!$B91="MEAV",CDCM!E$233,IF(CDCM!$B91="EHV only",CDCM!E$271,IF(CDCM!$B91="LV only",CDCM!E$276,0))))</f>
        <v>0.30796124756626275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0.43901981277752178</v>
      </c>
      <c r="C15" s="30">
        <f>IF(CDCM!$B92="60%MEAV",0.4*CDCM!C$276+CDCM!C$233,IF(CDCM!$B92="MEAV",CDCM!C$233,IF(CDCM!$B92="EHV only",CDCM!C$271,IF(CDCM!$B92="LV only",CDCM!C$276,0))))</f>
        <v>5.5522303447493322E-2</v>
      </c>
      <c r="D15" s="30">
        <f>IF(CDCM!$B92="60%MEAV",0.4*CDCM!D$276+CDCM!D$233,IF(CDCM!$B92="MEAV",CDCM!D$233,IF(CDCM!$B92="EHV only",CDCM!D$271,IF(CDCM!$B92="LV only",CDCM!D$276,0))))</f>
        <v>0.1974966362087221</v>
      </c>
      <c r="E15" s="30">
        <f>IF(CDCM!$B92="60%MEAV",0.4*CDCM!E$276+CDCM!E$233,IF(CDCM!$B92="MEAV",CDCM!E$233,IF(CDCM!$B92="EHV only",CDCM!E$271,IF(CDCM!$B92="LV only",CDCM!E$276,0))))</f>
        <v>0.30796124756626275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0.43901981277752178</v>
      </c>
      <c r="C16" s="30">
        <f>IF(CDCM!$B93="60%MEAV",0.4*CDCM!C$276+CDCM!C$233,IF(CDCM!$B93="MEAV",CDCM!C$233,IF(CDCM!$B93="EHV only",CDCM!C$271,IF(CDCM!$B93="LV only",CDCM!C$276,0))))</f>
        <v>5.5522303447493322E-2</v>
      </c>
      <c r="D16" s="30">
        <f>IF(CDCM!$B93="60%MEAV",0.4*CDCM!D$276+CDCM!D$233,IF(CDCM!$B93="MEAV",CDCM!D$233,IF(CDCM!$B93="EHV only",CDCM!D$271,IF(CDCM!$B93="LV only",CDCM!D$276,0))))</f>
        <v>0.1974966362087221</v>
      </c>
      <c r="E16" s="30">
        <f>IF(CDCM!$B93="60%MEAV",0.4*CDCM!E$276+CDCM!E$233,IF(CDCM!$B93="MEAV",CDCM!E$233,IF(CDCM!$B93="EHV only",CDCM!E$271,IF(CDCM!$B93="LV only",CDCM!E$276,0))))</f>
        <v>0.30796124756626275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0.43901981277752178</v>
      </c>
      <c r="C17" s="30">
        <f>IF(CDCM!$B94="60%MEAV",0.4*CDCM!C$276+CDCM!C$233,IF(CDCM!$B94="MEAV",CDCM!C$233,IF(CDCM!$B94="EHV only",CDCM!C$271,IF(CDCM!$B94="LV only",CDCM!C$276,0))))</f>
        <v>5.5522303447493322E-2</v>
      </c>
      <c r="D17" s="30">
        <f>IF(CDCM!$B94="60%MEAV",0.4*CDCM!D$276+CDCM!D$233,IF(CDCM!$B94="MEAV",CDCM!D$233,IF(CDCM!$B94="EHV only",CDCM!D$271,IF(CDCM!$B94="LV only",CDCM!D$276,0))))</f>
        <v>0.1974966362087221</v>
      </c>
      <c r="E17" s="30">
        <f>IF(CDCM!$B94="60%MEAV",0.4*CDCM!E$276+CDCM!E$233,IF(CDCM!$B94="MEAV",CDCM!E$233,IF(CDCM!$B94="EHV only",CDCM!E$271,IF(CDCM!$B94="LV only",CDCM!E$276,0))))</f>
        <v>0.30796124756626275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0.43901981277752178</v>
      </c>
      <c r="C18" s="30">
        <f>IF(CDCM!$B95="60%MEAV",0.4*CDCM!C$276+CDCM!C$233,IF(CDCM!$B95="MEAV",CDCM!C$233,IF(CDCM!$B95="EHV only",CDCM!C$271,IF(CDCM!$B95="LV only",CDCM!C$276,0))))</f>
        <v>5.5522303447493322E-2</v>
      </c>
      <c r="D18" s="30">
        <f>IF(CDCM!$B95="60%MEAV",0.4*CDCM!D$276+CDCM!D$233,IF(CDCM!$B95="MEAV",CDCM!D$233,IF(CDCM!$B95="EHV only",CDCM!D$271,IF(CDCM!$B95="LV only",CDCM!D$276,0))))</f>
        <v>0.1974966362087221</v>
      </c>
      <c r="E18" s="30">
        <f>IF(CDCM!$B95="60%MEAV",0.4*CDCM!E$276+CDCM!E$233,IF(CDCM!$B95="MEAV",CDCM!E$233,IF(CDCM!$B95="EHV only",CDCM!E$271,IF(CDCM!$B95="LV only",CDCM!E$276,0))))</f>
        <v>0.30796124756626275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0.43901981277752178</v>
      </c>
      <c r="C19" s="30">
        <f>IF(CDCM!$B96="60%MEAV",0.4*CDCM!C$276+CDCM!C$233,IF(CDCM!$B96="MEAV",CDCM!C$233,IF(CDCM!$B96="EHV only",CDCM!C$271,IF(CDCM!$B96="LV only",CDCM!C$276,0))))</f>
        <v>5.5522303447493322E-2</v>
      </c>
      <c r="D19" s="30">
        <f>IF(CDCM!$B96="60%MEAV",0.4*CDCM!D$276+CDCM!D$233,IF(CDCM!$B96="MEAV",CDCM!D$233,IF(CDCM!$B96="EHV only",CDCM!D$271,IF(CDCM!$B96="LV only",CDCM!D$276,0))))</f>
        <v>0.1974966362087221</v>
      </c>
      <c r="E19" s="30">
        <f>IF(CDCM!$B96="60%MEAV",0.4*CDCM!E$276+CDCM!E$233,IF(CDCM!$B96="MEAV",CDCM!E$233,IF(CDCM!$B96="EHV only",CDCM!E$271,IF(CDCM!$B96="LV only",CDCM!E$276,0))))</f>
        <v>0.30796124756626275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0.43901981277752178</v>
      </c>
      <c r="C20" s="30">
        <f>IF(CDCM!$B97="60%MEAV",0.4*CDCM!C$276+CDCM!C$233,IF(CDCM!$B97="MEAV",CDCM!C$233,IF(CDCM!$B97="EHV only",CDCM!C$271,IF(CDCM!$B97="LV only",CDCM!C$276,0))))</f>
        <v>5.5522303447493322E-2</v>
      </c>
      <c r="D20" s="30">
        <f>IF(CDCM!$B97="60%MEAV",0.4*CDCM!D$276+CDCM!D$233,IF(CDCM!$B97="MEAV",CDCM!D$233,IF(CDCM!$B97="EHV only",CDCM!D$271,IF(CDCM!$B97="LV only",CDCM!D$276,0))))</f>
        <v>0.1974966362087221</v>
      </c>
      <c r="E20" s="30">
        <f>IF(CDCM!$B97="60%MEAV",0.4*CDCM!E$276+CDCM!E$233,IF(CDCM!$B97="MEAV",CDCM!E$233,IF(CDCM!$B97="EHV only",CDCM!E$271,IF(CDCM!$B97="LV only",CDCM!E$276,0))))</f>
        <v>0.30796124756626275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0.43901981277752178</v>
      </c>
      <c r="C21" s="30">
        <f>IF(CDCM!$B98="60%MEAV",0.4*CDCM!C$276+CDCM!C$233,IF(CDCM!$B98="MEAV",CDCM!C$233,IF(CDCM!$B98="EHV only",CDCM!C$271,IF(CDCM!$B98="LV only",CDCM!C$276,0))))</f>
        <v>5.5522303447493322E-2</v>
      </c>
      <c r="D21" s="30">
        <f>IF(CDCM!$B98="60%MEAV",0.4*CDCM!D$276+CDCM!D$233,IF(CDCM!$B98="MEAV",CDCM!D$233,IF(CDCM!$B98="EHV only",CDCM!D$271,IF(CDCM!$B98="LV only",CDCM!D$276,0))))</f>
        <v>0.1974966362087221</v>
      </c>
      <c r="E21" s="30">
        <f>IF(CDCM!$B98="60%MEAV",0.4*CDCM!E$276+CDCM!E$233,IF(CDCM!$B98="MEAV",CDCM!E$233,IF(CDCM!$B98="EHV only",CDCM!E$271,IF(CDCM!$B98="LV only",CDCM!E$276,0))))</f>
        <v>0.30796124756626275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0.43901981277752178</v>
      </c>
      <c r="C22" s="30">
        <f>IF(CDCM!$B99="60%MEAV",0.4*CDCM!C$276+CDCM!C$233,IF(CDCM!$B99="MEAV",CDCM!C$233,IF(CDCM!$B99="EHV only",CDCM!C$271,IF(CDCM!$B99="LV only",CDCM!C$276,0))))</f>
        <v>5.5522303447493322E-2</v>
      </c>
      <c r="D22" s="30">
        <f>IF(CDCM!$B99="60%MEAV",0.4*CDCM!D$276+CDCM!D$233,IF(CDCM!$B99="MEAV",CDCM!D$233,IF(CDCM!$B99="EHV only",CDCM!D$271,IF(CDCM!$B99="LV only",CDCM!D$276,0))))</f>
        <v>0.1974966362087221</v>
      </c>
      <c r="E22" s="30">
        <f>IF(CDCM!$B99="60%MEAV",0.4*CDCM!E$276+CDCM!E$233,IF(CDCM!$B99="MEAV",CDCM!E$233,IF(CDCM!$B99="EHV only",CDCM!E$271,IF(CDCM!$B99="LV only",CDCM!E$276,0))))</f>
        <v>0.30796124756626275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0.43901981277752178</v>
      </c>
      <c r="C23" s="30">
        <f>IF(CDCM!$B100="60%MEAV",0.4*CDCM!C$276+CDCM!C$233,IF(CDCM!$B100="MEAV",CDCM!C$233,IF(CDCM!$B100="EHV only",CDCM!C$271,IF(CDCM!$B100="LV only",CDCM!C$276,0))))</f>
        <v>5.5522303447493322E-2</v>
      </c>
      <c r="D23" s="30">
        <f>IF(CDCM!$B100="60%MEAV",0.4*CDCM!D$276+CDCM!D$233,IF(CDCM!$B100="MEAV",CDCM!D$233,IF(CDCM!$B100="EHV only",CDCM!D$271,IF(CDCM!$B100="LV only",CDCM!D$276,0))))</f>
        <v>0.1974966362087221</v>
      </c>
      <c r="E23" s="30">
        <f>IF(CDCM!$B100="60%MEAV",0.4*CDCM!E$276+CDCM!E$233,IF(CDCM!$B100="MEAV",CDCM!E$233,IF(CDCM!$B100="EHV only",CDCM!E$271,IF(CDCM!$B100="LV only",CDCM!E$276,0))))</f>
        <v>0.30796124756626275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0.43901981277752178</v>
      </c>
      <c r="C24" s="30">
        <f>IF(CDCM!$B101="60%MEAV",0.4*CDCM!C$276+CDCM!C$233,IF(CDCM!$B101="MEAV",CDCM!C$233,IF(CDCM!$B101="EHV only",CDCM!C$271,IF(CDCM!$B101="LV only",CDCM!C$276,0))))</f>
        <v>5.5522303447493322E-2</v>
      </c>
      <c r="D24" s="30">
        <f>IF(CDCM!$B101="60%MEAV",0.4*CDCM!D$276+CDCM!D$233,IF(CDCM!$B101="MEAV",CDCM!D$233,IF(CDCM!$B101="EHV only",CDCM!D$271,IF(CDCM!$B101="LV only",CDCM!D$276,0))))</f>
        <v>0.1974966362087221</v>
      </c>
      <c r="E24" s="30">
        <f>IF(CDCM!$B101="60%MEAV",0.4*CDCM!E$276+CDCM!E$233,IF(CDCM!$B101="MEAV",CDCM!E$233,IF(CDCM!$B101="EHV only",CDCM!E$271,IF(CDCM!$B101="LV only",CDCM!E$276,0))))</f>
        <v>0.30796124756626275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0.43901981277752178</v>
      </c>
      <c r="C25" s="30">
        <f>IF(CDCM!$B102="60%MEAV",0.4*CDCM!C$276+CDCM!C$233,IF(CDCM!$B102="MEAV",CDCM!C$233,IF(CDCM!$B102="EHV only",CDCM!C$271,IF(CDCM!$B102="LV only",CDCM!C$276,0))))</f>
        <v>5.5522303447493322E-2</v>
      </c>
      <c r="D25" s="30">
        <f>IF(CDCM!$B102="60%MEAV",0.4*CDCM!D$276+CDCM!D$233,IF(CDCM!$B102="MEAV",CDCM!D$233,IF(CDCM!$B102="EHV only",CDCM!D$271,IF(CDCM!$B102="LV only",CDCM!D$276,0))))</f>
        <v>0.1974966362087221</v>
      </c>
      <c r="E25" s="30">
        <f>IF(CDCM!$B102="60%MEAV",0.4*CDCM!E$276+CDCM!E$233,IF(CDCM!$B102="MEAV",CDCM!E$233,IF(CDCM!$B102="EHV only",CDCM!E$271,IF(CDCM!$B102="LV only",CDCM!E$276,0))))</f>
        <v>0.30796124756626275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0.43901981277752178</v>
      </c>
      <c r="C26" s="30">
        <f>IF(CDCM!$B103="60%MEAV",0.4*CDCM!C$276+CDCM!C$233,IF(CDCM!$B103="MEAV",CDCM!C$233,IF(CDCM!$B103="EHV only",CDCM!C$271,IF(CDCM!$B103="LV only",CDCM!C$276,0))))</f>
        <v>5.5522303447493322E-2</v>
      </c>
      <c r="D26" s="30">
        <f>IF(CDCM!$B103="60%MEAV",0.4*CDCM!D$276+CDCM!D$233,IF(CDCM!$B103="MEAV",CDCM!D$233,IF(CDCM!$B103="EHV only",CDCM!D$271,IF(CDCM!$B103="LV only",CDCM!D$276,0))))</f>
        <v>0.1974966362087221</v>
      </c>
      <c r="E26" s="30">
        <f>IF(CDCM!$B103="60%MEAV",0.4*CDCM!E$276+CDCM!E$233,IF(CDCM!$B103="MEAV",CDCM!E$233,IF(CDCM!$B103="EHV only",CDCM!E$271,IF(CDCM!$B103="LV only",CDCM!E$276,0))))</f>
        <v>0.30796124756626275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0.43901981277752178</v>
      </c>
      <c r="C29" s="30">
        <f>IF(CDCM!$B106="60%MEAV",0.4*CDCM!C$276+CDCM!C$233,IF(CDCM!$B106="MEAV",CDCM!C$233,IF(CDCM!$B106="EHV only",CDCM!C$271,IF(CDCM!$B106="LV only",CDCM!C$276,0))))</f>
        <v>5.5522303447493322E-2</v>
      </c>
      <c r="D29" s="30">
        <f>IF(CDCM!$B106="60%MEAV",0.4*CDCM!D$276+CDCM!D$233,IF(CDCM!$B106="MEAV",CDCM!D$233,IF(CDCM!$B106="EHV only",CDCM!D$271,IF(CDCM!$B106="LV only",CDCM!D$276,0))))</f>
        <v>0.1974966362087221</v>
      </c>
      <c r="E29" s="30">
        <f>IF(CDCM!$B106="60%MEAV",0.4*CDCM!E$276+CDCM!E$233,IF(CDCM!$B106="MEAV",CDCM!E$233,IF(CDCM!$B106="EHV only",CDCM!E$271,IF(CDCM!$B106="LV only",CDCM!E$276,0))))</f>
        <v>0.30796124756626275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0.43901981277752178</v>
      </c>
      <c r="C30" s="30">
        <f>IF(CDCM!$B107="60%MEAV",0.4*CDCM!C$276+CDCM!C$233,IF(CDCM!$B107="MEAV",CDCM!C$233,IF(CDCM!$B107="EHV only",CDCM!C$271,IF(CDCM!$B107="LV only",CDCM!C$276,0))))</f>
        <v>5.5522303447493322E-2</v>
      </c>
      <c r="D30" s="30">
        <f>IF(CDCM!$B107="60%MEAV",0.4*CDCM!D$276+CDCM!D$233,IF(CDCM!$B107="MEAV",CDCM!D$233,IF(CDCM!$B107="EHV only",CDCM!D$271,IF(CDCM!$B107="LV only",CDCM!D$276,0))))</f>
        <v>0.1974966362087221</v>
      </c>
      <c r="E30" s="30">
        <f>IF(CDCM!$B107="60%MEAV",0.4*CDCM!E$276+CDCM!E$233,IF(CDCM!$B107="MEAV",CDCM!E$233,IF(CDCM!$B107="EHV only",CDCM!E$271,IF(CDCM!$B107="LV only",CDCM!E$276,0))))</f>
        <v>0.30796124756626275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0.43901981277752178</v>
      </c>
      <c r="C31" s="30">
        <f>IF(CDCM!$B108="60%MEAV",0.4*CDCM!C$276+CDCM!C$233,IF(CDCM!$B108="MEAV",CDCM!C$233,IF(CDCM!$B108="EHV only",CDCM!C$271,IF(CDCM!$B108="LV only",CDCM!C$276,0))))</f>
        <v>5.5522303447493322E-2</v>
      </c>
      <c r="D31" s="30">
        <f>IF(CDCM!$B108="60%MEAV",0.4*CDCM!D$276+CDCM!D$233,IF(CDCM!$B108="MEAV",CDCM!D$233,IF(CDCM!$B108="EHV only",CDCM!D$271,IF(CDCM!$B108="LV only",CDCM!D$276,0))))</f>
        <v>0.1974966362087221</v>
      </c>
      <c r="E31" s="30">
        <f>IF(CDCM!$B108="60%MEAV",0.4*CDCM!E$276+CDCM!E$233,IF(CDCM!$B108="MEAV",CDCM!E$233,IF(CDCM!$B108="EHV only",CDCM!E$271,IF(CDCM!$B108="LV only",CDCM!E$276,0))))</f>
        <v>0.30796124756626275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0.43901981277752178</v>
      </c>
      <c r="C32" s="30">
        <f>IF(CDCM!$B109="60%MEAV",0.4*CDCM!C$276+CDCM!C$233,IF(CDCM!$B109="MEAV",CDCM!C$233,IF(CDCM!$B109="EHV only",CDCM!C$271,IF(CDCM!$B109="LV only",CDCM!C$276,0))))</f>
        <v>5.5522303447493322E-2</v>
      </c>
      <c r="D32" s="30">
        <f>IF(CDCM!$B109="60%MEAV",0.4*CDCM!D$276+CDCM!D$233,IF(CDCM!$B109="MEAV",CDCM!D$233,IF(CDCM!$B109="EHV only",CDCM!D$271,IF(CDCM!$B109="LV only",CDCM!D$276,0))))</f>
        <v>0.1974966362087221</v>
      </c>
      <c r="E32" s="30">
        <f>IF(CDCM!$B109="60%MEAV",0.4*CDCM!E$276+CDCM!E$233,IF(CDCM!$B109="MEAV",CDCM!E$233,IF(CDCM!$B109="EHV only",CDCM!E$271,IF(CDCM!$B109="LV only",CDCM!E$276,0))))</f>
        <v>0.30796124756626275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5592992.279215375</v>
      </c>
      <c r="C56" s="24">
        <f>IF(CDCM!$B89="Kill",0,CDCM!C10+(Input!$B117-CDCM!$C52)*C12)</f>
        <v>0</v>
      </c>
      <c r="D56" s="24">
        <f>IF(CDCM!$B89="Kill",0,CDCM!D10+(Input!$B117-CDCM!$C52)*D12)</f>
        <v>5200104.0148030603</v>
      </c>
      <c r="E56" s="24">
        <f>IF(CDCM!$B89="Kill",0,CDCM!E10+(Input!$B117-CDCM!$C52)*E12)</f>
        <v>23665150.708784964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15023430.674818376</v>
      </c>
      <c r="C57" s="24">
        <f>IF(CDCM!$B90="Kill",0,CDCM!C11+(Input!$B118-CDCM!$C53)*C13)</f>
        <v>9569407.9887221288</v>
      </c>
      <c r="D57" s="24">
        <f>IF(CDCM!$B90="Kill",0,CDCM!D11+(Input!$B118-CDCM!$C53)*D13)</f>
        <v>10745406.480828619</v>
      </c>
      <c r="E57" s="24">
        <f>IF(CDCM!$B90="Kill",0,CDCM!E11+(Input!$B118-CDCM!$C53)*E13)</f>
        <v>28168342.668470502</v>
      </c>
      <c r="F57" s="17"/>
    </row>
    <row r="58" spans="1:6" x14ac:dyDescent="0.25">
      <c r="A58" s="4" t="s">
        <v>44</v>
      </c>
      <c r="B58" s="24">
        <f>IF(CDCM!$B91="Kill",0,CDCM!B12+(Input!$B119-CDCM!$C54)*B14)</f>
        <v>1791387.7012094343</v>
      </c>
      <c r="C58" s="24">
        <f>IF(CDCM!$B91="Kill",0,CDCM!C12+(Input!$B119-CDCM!$C54)*C14)</f>
        <v>226554.6306655212</v>
      </c>
      <c r="D58" s="24">
        <f>IF(CDCM!$B91="Kill",0,CDCM!D12+(Input!$B119-CDCM!$C54)*D14)</f>
        <v>805870.33850754064</v>
      </c>
      <c r="E58" s="24">
        <f>IF(CDCM!$B91="Kill",0,CDCM!E12+(Input!$B119-CDCM!$C54)*E14)</f>
        <v>1256612.9711755991</v>
      </c>
      <c r="F58" s="17"/>
    </row>
    <row r="59" spans="1:6" x14ac:dyDescent="0.25">
      <c r="A59" s="4" t="s">
        <v>45</v>
      </c>
      <c r="B59" s="24">
        <f>IF(CDCM!$B92="Kill",0,CDCM!B13+(Input!$B120-CDCM!$C55)*B15)</f>
        <v>9271252.0463892445</v>
      </c>
      <c r="C59" s="24">
        <f>IF(CDCM!$B92="Kill",0,CDCM!C13+(Input!$B120-CDCM!$C55)*C15)</f>
        <v>144773.19377988187</v>
      </c>
      <c r="D59" s="24">
        <f>IF(CDCM!$B92="Kill",0,CDCM!D13+(Input!$B120-CDCM!$C55)*D15)</f>
        <v>4786202.4209304722</v>
      </c>
      <c r="E59" s="24">
        <f>IF(CDCM!$B92="Kill",0,CDCM!E13+(Input!$B120-CDCM!$C55)*E15)</f>
        <v>1832166.9887859116</v>
      </c>
      <c r="F59" s="17"/>
    </row>
    <row r="60" spans="1:6" x14ac:dyDescent="0.25">
      <c r="A60" s="4" t="s">
        <v>46</v>
      </c>
      <c r="B60" s="24">
        <f>IF(CDCM!$B93="Kill",0,CDCM!B14+(Input!$B121-CDCM!$C56)*B16)</f>
        <v>357814.4260091153</v>
      </c>
      <c r="C60" s="24">
        <f>IF(CDCM!$B93="Kill",0,CDCM!C14+(Input!$B121-CDCM!$C56)*C16)</f>
        <v>2842293.7437212812</v>
      </c>
      <c r="D60" s="24">
        <f>IF(CDCM!$B93="Kill",0,CDCM!D14+(Input!$B121-CDCM!$C56)*D16)</f>
        <v>-56716.875935551157</v>
      </c>
      <c r="E60" s="24">
        <f>IF(CDCM!$B93="Kill",0,CDCM!E14+(Input!$B121-CDCM!$C56)*E16)</f>
        <v>1599596.6515136759</v>
      </c>
      <c r="F60" s="17"/>
    </row>
    <row r="61" spans="1:6" x14ac:dyDescent="0.25">
      <c r="A61" s="4" t="s">
        <v>47</v>
      </c>
      <c r="B61" s="24">
        <f>IF(CDCM!$B94="Kill",0,CDCM!B15+(Input!$B122-CDCM!$C57)*B17)</f>
        <v>618438.39889795089</v>
      </c>
      <c r="C61" s="24">
        <f>IF(CDCM!$B94="Kill",0,CDCM!C15+(Input!$B122-CDCM!$C57)*C17)</f>
        <v>-5113.3910685373921</v>
      </c>
      <c r="D61" s="24">
        <f>IF(CDCM!$B94="Kill",0,CDCM!D15+(Input!$B122-CDCM!$C57)*D17)</f>
        <v>619780.57590541616</v>
      </c>
      <c r="E61" s="24">
        <f>IF(CDCM!$B94="Kill",0,CDCM!E15+(Input!$B122-CDCM!$C57)*E17)</f>
        <v>403782.51742465922</v>
      </c>
      <c r="F61" s="17"/>
    </row>
    <row r="62" spans="1:6" x14ac:dyDescent="0.25">
      <c r="A62" s="4" t="s">
        <v>48</v>
      </c>
      <c r="B62" s="24">
        <f>IF(CDCM!$B95="Kill",0,CDCM!B16+(Input!$B123-CDCM!$C58)*B18)</f>
        <v>350679.47129958926</v>
      </c>
      <c r="C62" s="24">
        <f>IF(CDCM!$B95="Kill",0,CDCM!C16+(Input!$B123-CDCM!$C58)*C18)</f>
        <v>44350.007565989355</v>
      </c>
      <c r="D62" s="24">
        <f>IF(CDCM!$B95="Kill",0,CDCM!D16+(Input!$B123-CDCM!$C58)*D18)</f>
        <v>157756.01454283172</v>
      </c>
      <c r="E62" s="24">
        <f>IF(CDCM!$B95="Kill",0,CDCM!E16+(Input!$B123-CDCM!$C58)*E18)</f>
        <v>245992.74186294407</v>
      </c>
      <c r="F62" s="17"/>
    </row>
    <row r="63" spans="1:6" x14ac:dyDescent="0.25">
      <c r="A63" s="4" t="s">
        <v>49</v>
      </c>
      <c r="B63" s="24">
        <f>IF(CDCM!$B96="Kill",0,CDCM!B17+(Input!$B124-CDCM!$C59)*B19)</f>
        <v>3735587.1895449734</v>
      </c>
      <c r="C63" s="24">
        <f>IF(CDCM!$B96="Kill",0,CDCM!C17+(Input!$B124-CDCM!$C59)*C19)</f>
        <v>472435.18277748278</v>
      </c>
      <c r="D63" s="24">
        <f>IF(CDCM!$B96="Kill",0,CDCM!D17+(Input!$B124-CDCM!$C59)*D19)</f>
        <v>1680484.3032753908</v>
      </c>
      <c r="E63" s="24">
        <f>IF(CDCM!$B96="Kill",0,CDCM!E17+(Input!$B124-CDCM!$C59)*E19)</f>
        <v>2620419.5296028825</v>
      </c>
      <c r="F63" s="17"/>
    </row>
    <row r="64" spans="1:6" x14ac:dyDescent="0.25">
      <c r="A64" s="4" t="s">
        <v>50</v>
      </c>
      <c r="B64" s="24">
        <f>IF(CDCM!$B97="Kill",0,CDCM!B18+(Input!$B125-CDCM!$C60)*B20)</f>
        <v>1696625.2071274333</v>
      </c>
      <c r="C64" s="24">
        <f>IF(CDCM!$B97="Kill",0,CDCM!C18+(Input!$B125-CDCM!$C60)*C20)</f>
        <v>214570.13293049886</v>
      </c>
      <c r="D64" s="24">
        <f>IF(CDCM!$B97="Kill",0,CDCM!D18+(Input!$B125-CDCM!$C60)*D20)</f>
        <v>763240.659219175</v>
      </c>
      <c r="E64" s="24">
        <f>IF(CDCM!$B97="Kill",0,CDCM!E18+(Input!$B125-CDCM!$C60)*E20)</f>
        <v>1190139.4885431137</v>
      </c>
      <c r="F64" s="17"/>
    </row>
    <row r="65" spans="1:6" x14ac:dyDescent="0.25">
      <c r="A65" s="4" t="s">
        <v>51</v>
      </c>
      <c r="B65" s="24">
        <f>IF(CDCM!$B98="Kill",0,CDCM!B19+(Input!$B126-CDCM!$C61)*B21)</f>
        <v>6593013.4132556133</v>
      </c>
      <c r="C65" s="24">
        <f>IF(CDCM!$B98="Kill",0,CDCM!C19+(Input!$B126-CDCM!$C61)*C21)</f>
        <v>833810.41290197195</v>
      </c>
      <c r="D65" s="24">
        <f>IF(CDCM!$B98="Kill",0,CDCM!D19+(Input!$B126-CDCM!$C61)*D21)</f>
        <v>2965920.7482210416</v>
      </c>
      <c r="E65" s="24">
        <f>IF(CDCM!$B98="Kill",0,CDCM!E19+(Input!$B126-CDCM!$C61)*E21)</f>
        <v>4624831.44694936</v>
      </c>
      <c r="F65" s="17"/>
    </row>
    <row r="66" spans="1:6" x14ac:dyDescent="0.25">
      <c r="A66" s="4" t="s">
        <v>52</v>
      </c>
      <c r="B66" s="24">
        <f>IF(CDCM!$B99="Kill",0,CDCM!B20+(Input!$B127-CDCM!$C62)*B22)</f>
        <v>1151632.9715206204</v>
      </c>
      <c r="C66" s="24">
        <f>IF(CDCM!$B99="Kill",0,CDCM!C20+(Input!$B127-CDCM!$C62)*C22)</f>
        <v>145645.62565040612</v>
      </c>
      <c r="D66" s="24">
        <f>IF(CDCM!$B99="Kill",0,CDCM!D20+(Input!$B127-CDCM!$C62)*D22)</f>
        <v>518071.46603116341</v>
      </c>
      <c r="E66" s="24">
        <f>IF(CDCM!$B99="Kill",0,CDCM!E20+(Input!$B127-CDCM!$C62)*E22)</f>
        <v>807841.27806017653</v>
      </c>
      <c r="F66" s="17"/>
    </row>
    <row r="67" spans="1:6" x14ac:dyDescent="0.25">
      <c r="A67" s="4" t="s">
        <v>53</v>
      </c>
      <c r="B67" s="24">
        <f>IF(CDCM!$B100="Kill",0,CDCM!B21+(Input!$B128-CDCM!$C63)*B23)</f>
        <v>525591.12741754332</v>
      </c>
      <c r="C67" s="24">
        <f>IF(CDCM!$B100="Kill",0,CDCM!C21+(Input!$B128-CDCM!$C63)*C23)</f>
        <v>66470.872649602461</v>
      </c>
      <c r="D67" s="24">
        <f>IF(CDCM!$B100="Kill",0,CDCM!D21+(Input!$B128-CDCM!$C63)*D23)</f>
        <v>236441.44675246745</v>
      </c>
      <c r="E67" s="24">
        <f>IF(CDCM!$B100="Kill",0,CDCM!E21+(Input!$B128-CDCM!$C63)*E23)</f>
        <v>368688.82587604405</v>
      </c>
      <c r="F67" s="17"/>
    </row>
    <row r="68" spans="1:6" x14ac:dyDescent="0.25">
      <c r="A68" s="4" t="s">
        <v>54</v>
      </c>
      <c r="B68" s="24">
        <f>IF(CDCM!$B101="Kill",0,CDCM!B22+(Input!$B129-CDCM!$C64)*B24)</f>
        <v>602786.51552984351</v>
      </c>
      <c r="C68" s="24">
        <f>IF(CDCM!$B101="Kill",0,CDCM!C22+(Input!$B129-CDCM!$C64)*C24)</f>
        <v>76233.679791270493</v>
      </c>
      <c r="D68" s="24">
        <f>IF(CDCM!$B101="Kill",0,CDCM!D22+(Input!$B129-CDCM!$C64)*D24)</f>
        <v>271168.42043174437</v>
      </c>
      <c r="E68" s="24">
        <f>IF(CDCM!$B101="Kill",0,CDCM!E22+(Input!$B129-CDCM!$C64)*E24)</f>
        <v>422839.42987503298</v>
      </c>
      <c r="F68" s="17"/>
    </row>
    <row r="69" spans="1:6" x14ac:dyDescent="0.25">
      <c r="A69" s="4" t="s">
        <v>55</v>
      </c>
      <c r="B69" s="24">
        <f>IF(CDCM!$B102="Kill",0,CDCM!B23+(Input!$B130-CDCM!$C65)*B25)</f>
        <v>499598.22296199971</v>
      </c>
      <c r="C69" s="24">
        <f>IF(CDCM!$B102="Kill",0,CDCM!C23+(Input!$B130-CDCM!$C65)*C25)</f>
        <v>63183.581537313315</v>
      </c>
      <c r="D69" s="24">
        <f>IF(CDCM!$B102="Kill",0,CDCM!D23+(Input!$B130-CDCM!$C65)*D25)</f>
        <v>224748.3271121791</v>
      </c>
      <c r="E69" s="24">
        <f>IF(CDCM!$B102="Kill",0,CDCM!E23+(Input!$B130-CDCM!$C65)*E25)</f>
        <v>350455.46361989371</v>
      </c>
      <c r="F69" s="17"/>
    </row>
    <row r="70" spans="1:6" x14ac:dyDescent="0.25">
      <c r="A70" s="4" t="s">
        <v>56</v>
      </c>
      <c r="B70" s="24">
        <f>IF(CDCM!$B103="Kill",0,CDCM!B24+(Input!$B131-CDCM!$C66)*B26)</f>
        <v>881280.85369027138</v>
      </c>
      <c r="C70" s="24">
        <f>IF(CDCM!$B103="Kill",0,CDCM!C24+(Input!$B131-CDCM!$C66)*C26)</f>
        <v>111454.52108753329</v>
      </c>
      <c r="D70" s="24">
        <f>IF(CDCM!$B103="Kill",0,CDCM!D24+(Input!$B131-CDCM!$C66)*D26)</f>
        <v>396451.36527626688</v>
      </c>
      <c r="E70" s="24">
        <f>IF(CDCM!$B103="Kill",0,CDCM!E24+(Input!$B131-CDCM!$C66)*E26)</f>
        <v>618196.13434223807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1208259.0342405823</v>
      </c>
      <c r="C73" s="24">
        <f>IF(CDCM!$B106="Kill",0,CDCM!C27+(Input!$B134-CDCM!$C69)*C29)</f>
        <v>152807.05514827659</v>
      </c>
      <c r="D73" s="24">
        <f>IF(CDCM!$B106="Kill",0,CDCM!D27+(Input!$B134-CDCM!$C69)*D29)</f>
        <v>543545.16125731461</v>
      </c>
      <c r="E73" s="24">
        <f>IF(CDCM!$B106="Kill",0,CDCM!E27+(Input!$B134-CDCM!$C69)*E29)</f>
        <v>847563.02275702031</v>
      </c>
      <c r="F73" s="17"/>
    </row>
    <row r="74" spans="1:6" x14ac:dyDescent="0.25">
      <c r="A74" s="4" t="s">
        <v>60</v>
      </c>
      <c r="B74" s="24">
        <f>IF(CDCM!$B107="Kill",0,CDCM!B28+(Input!$B135-CDCM!$C70)*B30)</f>
        <v>357666.83338397322</v>
      </c>
      <c r="C74" s="24">
        <f>IF(CDCM!$B107="Kill",0,CDCM!C28+(Input!$B135-CDCM!$C70)*C30)</f>
        <v>45233.690777214433</v>
      </c>
      <c r="D74" s="24">
        <f>IF(CDCM!$B107="Kill",0,CDCM!D28+(Input!$B135-CDCM!$C70)*D30)</f>
        <v>160899.33625058687</v>
      </c>
      <c r="E74" s="24">
        <f>IF(CDCM!$B107="Kill",0,CDCM!E28+(Input!$B135-CDCM!$C70)*E30)</f>
        <v>250894.19888623914</v>
      </c>
      <c r="F74" s="17"/>
    </row>
    <row r="75" spans="1:6" x14ac:dyDescent="0.25">
      <c r="A75" s="4" t="s">
        <v>61</v>
      </c>
      <c r="B75" s="24">
        <f>IF(CDCM!$B108="Kill",0,CDCM!B29+(Input!$B136-CDCM!$C71)*B31)</f>
        <v>3794681.4369014609</v>
      </c>
      <c r="C75" s="24">
        <f>IF(CDCM!$B108="Kill",0,CDCM!C29+(Input!$B136-CDCM!$C71)*C31)</f>
        <v>479908.76059386902</v>
      </c>
      <c r="D75" s="24">
        <f>IF(CDCM!$B108="Kill",0,CDCM!D29+(Input!$B136-CDCM!$C71)*D31)</f>
        <v>1707068.3314502351</v>
      </c>
      <c r="E75" s="24">
        <f>IF(CDCM!$B108="Kill",0,CDCM!E29+(Input!$B136-CDCM!$C71)*E31)</f>
        <v>2661872.6431303937</v>
      </c>
      <c r="F75" s="17"/>
    </row>
    <row r="76" spans="1:6" x14ac:dyDescent="0.25">
      <c r="A76" s="4" t="s">
        <v>62</v>
      </c>
      <c r="B76" s="24">
        <f>IF(CDCM!$B109="Kill",0,CDCM!B30+(Input!$B137-CDCM!$C72)*B32)</f>
        <v>1014812.0117972175</v>
      </c>
      <c r="C76" s="24">
        <f>IF(CDCM!$B109="Kill",0,CDCM!C30+(Input!$B137-CDCM!$C72)*C32)</f>
        <v>128342.04475805651</v>
      </c>
      <c r="D76" s="24">
        <f>IF(CDCM!$B109="Kill",0,CDCM!D30+(Input!$B137-CDCM!$C72)*D32)</f>
        <v>456521.44363635487</v>
      </c>
      <c r="E76" s="24">
        <f>IF(CDCM!$B109="Kill",0,CDCM!E30+(Input!$B137-CDCM!$C72)*E32)</f>
        <v>711864.8500646929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5592992.279215375</v>
      </c>
      <c r="C96" s="24">
        <f t="shared" si="0"/>
        <v>0</v>
      </c>
      <c r="D96" s="24">
        <f t="shared" si="0"/>
        <v>5200104.0148030603</v>
      </c>
      <c r="E96" s="24">
        <f t="shared" si="0"/>
        <v>23665150.708784964</v>
      </c>
      <c r="F96" s="17"/>
    </row>
    <row r="97" spans="1:6" ht="30" x14ac:dyDescent="0.25">
      <c r="A97" s="4" t="s">
        <v>43</v>
      </c>
      <c r="B97" s="24">
        <f t="shared" si="0"/>
        <v>15023430.674818376</v>
      </c>
      <c r="C97" s="24">
        <f t="shared" si="0"/>
        <v>9569407.9887221288</v>
      </c>
      <c r="D97" s="24">
        <f t="shared" si="0"/>
        <v>10745406.480828619</v>
      </c>
      <c r="E97" s="24">
        <f t="shared" si="0"/>
        <v>28168342.668470502</v>
      </c>
      <c r="F97" s="17"/>
    </row>
    <row r="98" spans="1:6" x14ac:dyDescent="0.25">
      <c r="A98" s="4" t="s">
        <v>44</v>
      </c>
      <c r="B98" s="24">
        <f t="shared" si="0"/>
        <v>1791387.7012094343</v>
      </c>
      <c r="C98" s="24">
        <f t="shared" si="0"/>
        <v>226554.6306655212</v>
      </c>
      <c r="D98" s="24">
        <f t="shared" si="0"/>
        <v>805870.33850754064</v>
      </c>
      <c r="E98" s="24">
        <f t="shared" si="0"/>
        <v>1256612.9711755991</v>
      </c>
      <c r="F98" s="17"/>
    </row>
    <row r="99" spans="1:6" x14ac:dyDescent="0.25">
      <c r="A99" s="4" t="s">
        <v>45</v>
      </c>
      <c r="B99" s="24">
        <f t="shared" si="0"/>
        <v>9271252.0463892445</v>
      </c>
      <c r="C99" s="24">
        <f t="shared" si="0"/>
        <v>144773.19377988187</v>
      </c>
      <c r="D99" s="24">
        <f t="shared" si="0"/>
        <v>4786202.4209304722</v>
      </c>
      <c r="E99" s="24">
        <f t="shared" si="0"/>
        <v>1832166.9887859116</v>
      </c>
      <c r="F99" s="17"/>
    </row>
    <row r="100" spans="1:6" x14ac:dyDescent="0.25">
      <c r="A100" s="4" t="s">
        <v>46</v>
      </c>
      <c r="B100" s="24">
        <f t="shared" si="0"/>
        <v>357814.4260091153</v>
      </c>
      <c r="C100" s="24">
        <f t="shared" si="0"/>
        <v>2842293.7437212812</v>
      </c>
      <c r="D100" s="24">
        <f t="shared" si="0"/>
        <v>0</v>
      </c>
      <c r="E100" s="24">
        <f t="shared" si="0"/>
        <v>1599596.6515136759</v>
      </c>
      <c r="F100" s="17"/>
    </row>
    <row r="101" spans="1:6" x14ac:dyDescent="0.25">
      <c r="A101" s="4" t="s">
        <v>47</v>
      </c>
      <c r="B101" s="24">
        <f t="shared" si="0"/>
        <v>618438.39889795089</v>
      </c>
      <c r="C101" s="24">
        <f t="shared" si="0"/>
        <v>0</v>
      </c>
      <c r="D101" s="24">
        <f t="shared" si="0"/>
        <v>619780.57590541616</v>
      </c>
      <c r="E101" s="24">
        <f t="shared" si="0"/>
        <v>403782.51742465922</v>
      </c>
      <c r="F101" s="17"/>
    </row>
    <row r="102" spans="1:6" x14ac:dyDescent="0.25">
      <c r="A102" s="4" t="s">
        <v>48</v>
      </c>
      <c r="B102" s="24">
        <f t="shared" si="0"/>
        <v>350679.47129958926</v>
      </c>
      <c r="C102" s="24">
        <f t="shared" si="0"/>
        <v>44350.007565989355</v>
      </c>
      <c r="D102" s="24">
        <f t="shared" si="0"/>
        <v>157756.01454283172</v>
      </c>
      <c r="E102" s="24">
        <f t="shared" si="0"/>
        <v>245992.74186294407</v>
      </c>
      <c r="F102" s="17"/>
    </row>
    <row r="103" spans="1:6" x14ac:dyDescent="0.25">
      <c r="A103" s="4" t="s">
        <v>49</v>
      </c>
      <c r="B103" s="24">
        <f t="shared" si="0"/>
        <v>3735587.1895449734</v>
      </c>
      <c r="C103" s="24">
        <f t="shared" si="0"/>
        <v>472435.18277748278</v>
      </c>
      <c r="D103" s="24">
        <f t="shared" si="0"/>
        <v>1680484.3032753908</v>
      </c>
      <c r="E103" s="24">
        <f t="shared" si="0"/>
        <v>2620419.5296028825</v>
      </c>
      <c r="F103" s="17"/>
    </row>
    <row r="104" spans="1:6" x14ac:dyDescent="0.25">
      <c r="A104" s="4" t="s">
        <v>50</v>
      </c>
      <c r="B104" s="24">
        <f t="shared" si="0"/>
        <v>1696625.2071274333</v>
      </c>
      <c r="C104" s="24">
        <f t="shared" si="0"/>
        <v>214570.13293049886</v>
      </c>
      <c r="D104" s="24">
        <f t="shared" si="0"/>
        <v>763240.659219175</v>
      </c>
      <c r="E104" s="24">
        <f t="shared" si="0"/>
        <v>1190139.4885431137</v>
      </c>
      <c r="F104" s="17"/>
    </row>
    <row r="105" spans="1:6" x14ac:dyDescent="0.25">
      <c r="A105" s="4" t="s">
        <v>51</v>
      </c>
      <c r="B105" s="24">
        <f t="shared" si="0"/>
        <v>6593013.4132556133</v>
      </c>
      <c r="C105" s="24">
        <f t="shared" si="0"/>
        <v>833810.41290197195</v>
      </c>
      <c r="D105" s="24">
        <f t="shared" si="0"/>
        <v>2965920.7482210416</v>
      </c>
      <c r="E105" s="24">
        <f t="shared" si="0"/>
        <v>4624831.44694936</v>
      </c>
      <c r="F105" s="17"/>
    </row>
    <row r="106" spans="1:6" x14ac:dyDescent="0.25">
      <c r="A106" s="4" t="s">
        <v>52</v>
      </c>
      <c r="B106" s="24">
        <f t="shared" si="0"/>
        <v>1151632.9715206204</v>
      </c>
      <c r="C106" s="24">
        <f t="shared" si="0"/>
        <v>145645.62565040612</v>
      </c>
      <c r="D106" s="24">
        <f t="shared" si="0"/>
        <v>518071.46603116341</v>
      </c>
      <c r="E106" s="24">
        <f t="shared" si="0"/>
        <v>807841.27806017653</v>
      </c>
      <c r="F106" s="17"/>
    </row>
    <row r="107" spans="1:6" x14ac:dyDescent="0.25">
      <c r="A107" s="4" t="s">
        <v>53</v>
      </c>
      <c r="B107" s="24">
        <f t="shared" si="0"/>
        <v>525591.12741754332</v>
      </c>
      <c r="C107" s="24">
        <f t="shared" si="0"/>
        <v>66470.872649602461</v>
      </c>
      <c r="D107" s="24">
        <f t="shared" si="0"/>
        <v>236441.44675246745</v>
      </c>
      <c r="E107" s="24">
        <f t="shared" si="0"/>
        <v>368688.82587604405</v>
      </c>
      <c r="F107" s="17"/>
    </row>
    <row r="108" spans="1:6" x14ac:dyDescent="0.25">
      <c r="A108" s="4" t="s">
        <v>54</v>
      </c>
      <c r="B108" s="24">
        <f t="shared" si="0"/>
        <v>602786.51552984351</v>
      </c>
      <c r="C108" s="24">
        <f t="shared" si="0"/>
        <v>76233.679791270493</v>
      </c>
      <c r="D108" s="24">
        <f t="shared" si="0"/>
        <v>271168.42043174437</v>
      </c>
      <c r="E108" s="24">
        <f t="shared" si="0"/>
        <v>422839.42987503298</v>
      </c>
      <c r="F108" s="17"/>
    </row>
    <row r="109" spans="1:6" x14ac:dyDescent="0.25">
      <c r="A109" s="4" t="s">
        <v>55</v>
      </c>
      <c r="B109" s="24">
        <f t="shared" si="0"/>
        <v>499598.22296199971</v>
      </c>
      <c r="C109" s="24">
        <f t="shared" si="0"/>
        <v>63183.581537313315</v>
      </c>
      <c r="D109" s="24">
        <f t="shared" si="0"/>
        <v>224748.3271121791</v>
      </c>
      <c r="E109" s="24">
        <f t="shared" si="0"/>
        <v>350455.46361989371</v>
      </c>
      <c r="F109" s="17"/>
    </row>
    <row r="110" spans="1:6" x14ac:dyDescent="0.25">
      <c r="A110" s="4" t="s">
        <v>56</v>
      </c>
      <c r="B110" s="24">
        <f t="shared" si="0"/>
        <v>881280.85369027138</v>
      </c>
      <c r="C110" s="24">
        <f t="shared" si="0"/>
        <v>111454.52108753329</v>
      </c>
      <c r="D110" s="24">
        <f t="shared" si="0"/>
        <v>396451.36527626688</v>
      </c>
      <c r="E110" s="24">
        <f t="shared" si="0"/>
        <v>618196.13434223807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1208259.0342405823</v>
      </c>
      <c r="C113" s="24">
        <f t="shared" si="0"/>
        <v>152807.05514827659</v>
      </c>
      <c r="D113" s="24">
        <f t="shared" si="0"/>
        <v>543545.16125731461</v>
      </c>
      <c r="E113" s="24">
        <f t="shared" si="0"/>
        <v>847563.02275702031</v>
      </c>
      <c r="F113" s="17"/>
    </row>
    <row r="114" spans="1:6" x14ac:dyDescent="0.25">
      <c r="A114" s="4" t="s">
        <v>60</v>
      </c>
      <c r="B114" s="24">
        <f t="shared" si="0"/>
        <v>357666.83338397322</v>
      </c>
      <c r="C114" s="24">
        <f t="shared" si="0"/>
        <v>45233.690777214433</v>
      </c>
      <c r="D114" s="24">
        <f t="shared" si="0"/>
        <v>160899.33625058687</v>
      </c>
      <c r="E114" s="24">
        <f t="shared" si="0"/>
        <v>250894.19888623914</v>
      </c>
      <c r="F114" s="17"/>
    </row>
    <row r="115" spans="1:6" x14ac:dyDescent="0.25">
      <c r="A115" s="4" t="s">
        <v>61</v>
      </c>
      <c r="B115" s="24">
        <f t="shared" si="0"/>
        <v>3794681.4369014609</v>
      </c>
      <c r="C115" s="24">
        <f t="shared" si="0"/>
        <v>479908.76059386902</v>
      </c>
      <c r="D115" s="24">
        <f t="shared" si="0"/>
        <v>1707068.3314502351</v>
      </c>
      <c r="E115" s="24">
        <f t="shared" si="0"/>
        <v>2661872.6431303937</v>
      </c>
      <c r="F115" s="17"/>
    </row>
    <row r="116" spans="1:6" x14ac:dyDescent="0.25">
      <c r="A116" s="4" t="s">
        <v>62</v>
      </c>
      <c r="B116" s="24">
        <f t="shared" ref="B116:E128" si="1">MAX(0,B76)</f>
        <v>1014812.0117972175</v>
      </c>
      <c r="C116" s="24">
        <f t="shared" si="1"/>
        <v>128342.04475805651</v>
      </c>
      <c r="D116" s="24">
        <f t="shared" si="1"/>
        <v>456521.44363635487</v>
      </c>
      <c r="E116" s="24">
        <f t="shared" si="1"/>
        <v>711864.8500646929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32655315.526539493</v>
      </c>
      <c r="C137" s="24">
        <f>SUMPRODUCT(C$96:C$128,CDCM!$D$89:$D$121)</f>
        <v>12783029.556888815</v>
      </c>
      <c r="D137" s="24">
        <f>SUMPRODUCT(D$96:D$128,CDCM!$D$89:$D$121)</f>
        <v>22157363.830975108</v>
      </c>
      <c r="E137" s="24">
        <f>SUMPRODUCT(E$96:E$128,CDCM!$D$89:$D$121)</f>
        <v>56925652.506155312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55067529.815210611</v>
      </c>
      <c r="C145" s="24">
        <f>SUM(C$96:C$128)</f>
        <v>15617475.125058301</v>
      </c>
      <c r="D145" s="24">
        <f>SUM(D$96:D$128)</f>
        <v>32239680.85443186</v>
      </c>
      <c r="E145" s="24">
        <f>SUM(E$96:E$128)</f>
        <v>72647251.559725359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0.59300490935621242</v>
      </c>
      <c r="C154" s="30">
        <f>C137/C145</f>
        <v>0.81850807858040975</v>
      </c>
      <c r="D154" s="30">
        <f>D137/D145</f>
        <v>0.68726994944583097</v>
      </c>
      <c r="E154" s="30">
        <f>E137/E145</f>
        <v>0.78358989891524145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0.96746804693433464</v>
      </c>
      <c r="C164" s="30">
        <f>1-Input!B19*D154</f>
        <v>0.56701993184912647</v>
      </c>
      <c r="D164" s="30">
        <f>1-E154</f>
        <v>0.21641010108475855</v>
      </c>
      <c r="E164" s="30">
        <f>1-E154</f>
        <v>0.21641010108475855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0.21641010108475855</v>
      </c>
      <c r="C172" s="17"/>
    </row>
    <row r="173" spans="1:6" x14ac:dyDescent="0.25">
      <c r="A173" s="4" t="s">
        <v>425</v>
      </c>
      <c r="B173" s="32">
        <f>$E$164</f>
        <v>0.21641010108475855</v>
      </c>
      <c r="C173" s="17"/>
    </row>
    <row r="174" spans="1:6" x14ac:dyDescent="0.25">
      <c r="A174" s="4" t="s">
        <v>426</v>
      </c>
      <c r="B174" s="32">
        <f>$E$164</f>
        <v>0.21641010108475855</v>
      </c>
      <c r="C174" s="17"/>
    </row>
    <row r="175" spans="1:6" x14ac:dyDescent="0.25">
      <c r="A175" s="4" t="s">
        <v>427</v>
      </c>
      <c r="B175" s="32">
        <f>$E$164</f>
        <v>0.21641010108475855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0.21641010108475855</v>
      </c>
      <c r="C183" s="17"/>
    </row>
    <row r="184" spans="1:3" x14ac:dyDescent="0.25">
      <c r="A184" s="4" t="s">
        <v>430</v>
      </c>
      <c r="B184" s="32">
        <f>$D$164</f>
        <v>0.21641010108475855</v>
      </c>
      <c r="C184" s="17"/>
    </row>
    <row r="185" spans="1:3" x14ac:dyDescent="0.25">
      <c r="A185" s="4" t="s">
        <v>431</v>
      </c>
      <c r="B185" s="32">
        <f>$D$164</f>
        <v>0.21641010108475855</v>
      </c>
      <c r="C185" s="17"/>
    </row>
    <row r="186" spans="1:3" x14ac:dyDescent="0.25">
      <c r="A186" s="4" t="s">
        <v>432</v>
      </c>
      <c r="B186" s="32">
        <f>$D$164</f>
        <v>0.21641010108475855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0.21641010108475855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0.21641010108475855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0.21641010108475855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0.21641010108475855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0.21641010108475855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0.21641010108475855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0.21641010108475855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0.21641010108475855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62487276.205019318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67046992.063474014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92379293.004664272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406137515.74104631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394729500.64405006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1700594519.3413761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2493876903.5736451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25113282.45986183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54053093.155622944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49085409.809513703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96681226.101354435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92522014.411385179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599740.06762031326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299146455.55448258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1493286424.6894281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7659098.3130447054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12997091.031553522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434916402.402385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497357.26064655167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159496482.53242218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202987001.60029787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49182542.98903808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67697.997679296343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75351880.635584995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250431175.52180237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24548586.777549591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22536672.04377738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74628511.428590685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27657829.796228074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513250593.88240224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115623581.63428758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82875410.718441725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159592413.83513033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17498682.432998329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6977322.7422714857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3913207.463919458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664506.92783537961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8306336.5979422452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424400668.19313502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1220513.6806181285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176989740.11063635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907126.47392101726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163544436.40402955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43970523.217725165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213753531.03956613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167002476.90013453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5020516.9823272768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199227539.42255631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1149827513.2387536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198709512.61912084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14906800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21580000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35756400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895527298.22501576</v>
      </c>
      <c r="C318" s="35">
        <f>SUMPRODUCT(D$225:D$309,$B$225:$B$309)</f>
        <v>861121186.2812773</v>
      </c>
      <c r="D318" s="35">
        <f>SUMPRODUCT(E$225:E$309,$B$225:$B$309)</f>
        <v>387355646.02127582</v>
      </c>
      <c r="E318" s="35">
        <f>SUMPRODUCT(F$225:F$309,$B$225:$B$309)</f>
        <v>2121463917.470268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0.20994819047944016</v>
      </c>
      <c r="C326" s="30">
        <f>C318/SUM($B$318:$E$318)</f>
        <v>0.20188199198572779</v>
      </c>
      <c r="D326" s="30">
        <f>D318/SUM($B$318:$E$318)</f>
        <v>9.0811991008371576E-2</v>
      </c>
      <c r="E326" s="30">
        <f>E318/SUM($B$318:$E$318)</f>
        <v>0.49735782652646043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1370411.5914252172</v>
      </c>
      <c r="C337" s="24">
        <f>C58*(1-CDCM!$C91)</f>
        <v>173314.29245912371</v>
      </c>
      <c r="D337" s="24">
        <f>D58*(1-CDCM!$C91)</f>
        <v>616490.80895826861</v>
      </c>
      <c r="E337" s="24">
        <f>E58*(1-CDCM!$C91)</f>
        <v>961308.92294933333</v>
      </c>
      <c r="F337" s="17"/>
    </row>
    <row r="338" spans="1:6" x14ac:dyDescent="0.25">
      <c r="A338" s="4" t="s">
        <v>45</v>
      </c>
      <c r="B338" s="24">
        <f>B59*(1-CDCM!$C92)</f>
        <v>7092507.8154877722</v>
      </c>
      <c r="C338" s="24">
        <f>C59*(1-CDCM!$C92)</f>
        <v>110751.49324160963</v>
      </c>
      <c r="D338" s="24">
        <f>D59*(1-CDCM!$C92)</f>
        <v>3661444.8520118115</v>
      </c>
      <c r="E338" s="24">
        <f>E59*(1-CDCM!$C92)</f>
        <v>1401607.7464212223</v>
      </c>
      <c r="F338" s="17"/>
    </row>
    <row r="339" spans="1:6" x14ac:dyDescent="0.25">
      <c r="A339" s="4" t="s">
        <v>46</v>
      </c>
      <c r="B339" s="24">
        <f>B60*(1-CDCM!$C93)</f>
        <v>273728.03589697322</v>
      </c>
      <c r="C339" s="24">
        <f>C60*(1-CDCM!$C93)</f>
        <v>2174354.7139467802</v>
      </c>
      <c r="D339" s="24">
        <f>D60*(1-CDCM!$C93)</f>
        <v>-43388.410090696634</v>
      </c>
      <c r="E339" s="24">
        <f>E60*(1-CDCM!$C93)</f>
        <v>1223691.4384079622</v>
      </c>
      <c r="F339" s="17"/>
    </row>
    <row r="340" spans="1:6" x14ac:dyDescent="0.25">
      <c r="A340" s="4" t="s">
        <v>47</v>
      </c>
      <c r="B340" s="24">
        <f>B61*(1-CDCM!$C94)</f>
        <v>473105.37515693245</v>
      </c>
      <c r="C340" s="24">
        <f>C61*(1-CDCM!$C94)</f>
        <v>-3911.7441674311049</v>
      </c>
      <c r="D340" s="24">
        <f>D61*(1-CDCM!$C94)</f>
        <v>474132.14056764339</v>
      </c>
      <c r="E340" s="24">
        <f>E61*(1-CDCM!$C94)</f>
        <v>308893.62582986429</v>
      </c>
      <c r="F340" s="17"/>
    </row>
    <row r="341" spans="1:6" x14ac:dyDescent="0.25">
      <c r="A341" s="4" t="s">
        <v>48</v>
      </c>
      <c r="B341" s="24">
        <f>B62*(1-CDCM!$C95)</f>
        <v>166327.27323739522</v>
      </c>
      <c r="C341" s="24">
        <f>C62*(1-CDCM!$C95)</f>
        <v>21035.208588548754</v>
      </c>
      <c r="D341" s="24">
        <f>D62*(1-CDCM!$C95)</f>
        <v>74823.677697665087</v>
      </c>
      <c r="E341" s="24">
        <f>E62*(1-CDCM!$C95)</f>
        <v>116674.35746559438</v>
      </c>
      <c r="F341" s="17"/>
    </row>
    <row r="342" spans="1:6" x14ac:dyDescent="0.25">
      <c r="A342" s="4" t="s">
        <v>49</v>
      </c>
      <c r="B342" s="24">
        <f>B63*(1-CDCM!$C96)</f>
        <v>1771789.0040011811</v>
      </c>
      <c r="C342" s="24">
        <f>C63*(1-CDCM!$C96)</f>
        <v>224076.00719136011</v>
      </c>
      <c r="D342" s="24">
        <f>D63*(1-CDCM!$C96)</f>
        <v>797053.70504351798</v>
      </c>
      <c r="E342" s="24">
        <f>E63*(1-CDCM!$C96)</f>
        <v>1242864.9828906474</v>
      </c>
      <c r="F342" s="17"/>
    </row>
    <row r="343" spans="1:6" x14ac:dyDescent="0.25">
      <c r="A343" s="4" t="s">
        <v>50</v>
      </c>
      <c r="B343" s="24">
        <f>B64*(1-CDCM!$C97)</f>
        <v>804709.33574054169</v>
      </c>
      <c r="C343" s="24">
        <f>C64*(1-CDCM!$C97)</f>
        <v>101770.61404893562</v>
      </c>
      <c r="D343" s="24">
        <f>D64*(1-CDCM!$C97)</f>
        <v>362005.04466765473</v>
      </c>
      <c r="E343" s="24">
        <f>E64*(1-CDCM!$C97)</f>
        <v>564483.15941599885</v>
      </c>
      <c r="F343" s="17"/>
    </row>
    <row r="344" spans="1:6" x14ac:dyDescent="0.25">
      <c r="A344" s="4" t="s">
        <v>51</v>
      </c>
      <c r="B344" s="24">
        <f>B65*(1-CDCM!$C98)</f>
        <v>3127066.2619071379</v>
      </c>
      <c r="C344" s="24">
        <f>C65*(1-CDCM!$C98)</f>
        <v>395476.27883940534</v>
      </c>
      <c r="D344" s="24">
        <f>D65*(1-CDCM!$C98)</f>
        <v>1406736.2108812402</v>
      </c>
      <c r="E344" s="24">
        <f>E65*(1-CDCM!$C98)</f>
        <v>2193557.5552880815</v>
      </c>
      <c r="F344" s="17"/>
    </row>
    <row r="345" spans="1:6" x14ac:dyDescent="0.25">
      <c r="A345" s="4" t="s">
        <v>52</v>
      </c>
      <c r="B345" s="24">
        <f>B66*(1-CDCM!$C99)</f>
        <v>546219.51839223027</v>
      </c>
      <c r="C345" s="24">
        <f>C66*(1-CDCM!$C99)</f>
        <v>69079.720245987628</v>
      </c>
      <c r="D345" s="24">
        <f>D66*(1-CDCM!$C99)</f>
        <v>245721.29633858084</v>
      </c>
      <c r="E345" s="24">
        <f>E66*(1-CDCM!$C99)</f>
        <v>383159.11818394175</v>
      </c>
      <c r="F345" s="17"/>
    </row>
    <row r="346" spans="1:6" x14ac:dyDescent="0.25">
      <c r="A346" s="4" t="s">
        <v>53</v>
      </c>
      <c r="B346" s="24">
        <f>B67*(1-CDCM!$C100)</f>
        <v>249287.87173414082</v>
      </c>
      <c r="C346" s="24">
        <f>C67*(1-CDCM!$C100)</f>
        <v>31527.134897706452</v>
      </c>
      <c r="D346" s="24">
        <f>D67*(1-CDCM!$C100)</f>
        <v>112144.17819469533</v>
      </c>
      <c r="E346" s="24">
        <f>E67*(1-CDCM!$C100)</f>
        <v>174869.11011300771</v>
      </c>
      <c r="F346" s="17"/>
    </row>
    <row r="347" spans="1:6" x14ac:dyDescent="0.25">
      <c r="A347" s="4" t="s">
        <v>54</v>
      </c>
      <c r="B347" s="24">
        <f>B68*(1-CDCM!$C101)</f>
        <v>285901.64431580482</v>
      </c>
      <c r="C347" s="24">
        <f>C68*(1-CDCM!$C101)</f>
        <v>36157.634324999599</v>
      </c>
      <c r="D347" s="24">
        <f>D68*(1-CDCM!$C101)</f>
        <v>128615.18181077637</v>
      </c>
      <c r="E347" s="24">
        <f>E68*(1-CDCM!$C101)</f>
        <v>200552.74158972816</v>
      </c>
      <c r="F347" s="17"/>
    </row>
    <row r="348" spans="1:6" x14ac:dyDescent="0.25">
      <c r="A348" s="4" t="s">
        <v>55</v>
      </c>
      <c r="B348" s="24">
        <f>B69*(1-CDCM!$C102)</f>
        <v>236959.4371508765</v>
      </c>
      <c r="C348" s="24">
        <f>C69*(1-CDCM!$C102)</f>
        <v>29967.972723147708</v>
      </c>
      <c r="D348" s="24">
        <f>D69*(1-CDCM!$C102)</f>
        <v>106598.13154930656</v>
      </c>
      <c r="E348" s="24">
        <f>E69*(1-CDCM!$C102)</f>
        <v>166221.02639491559</v>
      </c>
      <c r="F348" s="17"/>
    </row>
    <row r="349" spans="1:6" x14ac:dyDescent="0.25">
      <c r="A349" s="4" t="s">
        <v>56</v>
      </c>
      <c r="B349" s="24">
        <f>B70*(1-CDCM!$C103)</f>
        <v>417991.50890529575</v>
      </c>
      <c r="C349" s="24">
        <f>C70*(1-CDCM!$C103)</f>
        <v>52862.879351817042</v>
      </c>
      <c r="D349" s="24">
        <f>D70*(1-CDCM!$C103)</f>
        <v>188036.8825505334</v>
      </c>
      <c r="E349" s="24">
        <f>E70*(1-CDCM!$C103)</f>
        <v>293210.42651852354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573077.25994030829</v>
      </c>
      <c r="C352" s="24">
        <f>C73*(1-CDCM!$C106)</f>
        <v>72476.386256827594</v>
      </c>
      <c r="D352" s="24">
        <f>D73*(1-CDCM!$C106)</f>
        <v>257803.46998434435</v>
      </c>
      <c r="E352" s="24">
        <f>E73*(1-CDCM!$C106)</f>
        <v>401999.14169365476</v>
      </c>
      <c r="F352" s="17"/>
    </row>
    <row r="353" spans="1:6" x14ac:dyDescent="0.25">
      <c r="A353" s="4" t="s">
        <v>60</v>
      </c>
      <c r="B353" s="24">
        <f>B74*(1-CDCM!$C107)</f>
        <v>169641.37907401851</v>
      </c>
      <c r="C353" s="24">
        <f>C74*(1-CDCM!$C107)</f>
        <v>21454.339535632807</v>
      </c>
      <c r="D353" s="24">
        <f>D74*(1-CDCM!$C107)</f>
        <v>76314.555183653356</v>
      </c>
      <c r="E353" s="24">
        <f>E74*(1-CDCM!$C107)</f>
        <v>118999.11853174324</v>
      </c>
      <c r="F353" s="17"/>
    </row>
    <row r="354" spans="1:6" x14ac:dyDescent="0.25">
      <c r="A354" s="4" t="s">
        <v>61</v>
      </c>
      <c r="B354" s="24">
        <f>B75*(1-CDCM!$C108)</f>
        <v>1799817.405522363</v>
      </c>
      <c r="C354" s="24">
        <f>C75*(1-CDCM!$C108)</f>
        <v>227620.7251496721</v>
      </c>
      <c r="D354" s="24">
        <f>D75*(1-CDCM!$C108)</f>
        <v>809662.50960684661</v>
      </c>
      <c r="E354" s="24">
        <f>E75*(1-CDCM!$C108)</f>
        <v>1262526.1946367458</v>
      </c>
      <c r="F354" s="17"/>
    </row>
    <row r="355" spans="1:6" x14ac:dyDescent="0.25">
      <c r="A355" s="4" t="s">
        <v>62</v>
      </c>
      <c r="B355" s="24">
        <f>B76*(1-CDCM!$C109)</f>
        <v>481325.33719542035</v>
      </c>
      <c r="C355" s="24">
        <f>C76*(1-CDCM!$C109)</f>
        <v>60872.631828746213</v>
      </c>
      <c r="D355" s="24">
        <f>D76*(1-CDCM!$C109)</f>
        <v>216528.12071672315</v>
      </c>
      <c r="E355" s="24">
        <f>E76*(1-CDCM!$C109)</f>
        <v>337637.49838568387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19839866.055083606</v>
      </c>
      <c r="C375" s="24">
        <f>SUM(C$335:C$367)</f>
        <v>3798886.2884628689</v>
      </c>
      <c r="D375" s="24">
        <f>SUM(D$335:D$367)</f>
        <v>9490722.3556725625</v>
      </c>
      <c r="E375" s="24">
        <f>SUM(E$335:E$367)</f>
        <v>11352256.16471665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0.44602279789362037</v>
      </c>
      <c r="C383" s="30">
        <f>C375/SUM($B$375:$E$375)</f>
        <v>8.5403292872824776E-2</v>
      </c>
      <c r="D383" s="30">
        <f>D375/SUM($B$375:$E$375)</f>
        <v>0.21336225392630404</v>
      </c>
      <c r="E383" s="30">
        <f>E375/SUM($B$375:$E$375)</f>
        <v>0.25521165530725065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0.44418593052532901</v>
      </c>
      <c r="C396" s="33">
        <f>(((1-CDCM!$B698)*CDCM!C643+CDCM!$B698*C383)*CDCM!$B717+Input!$B51*C383)/CDCM!C737*100</f>
        <v>0.11955102649558766</v>
      </c>
      <c r="D396" s="33">
        <f>(((1-CDCM!$B698)*CDCM!D643+CDCM!$B698*D383)*CDCM!$B717+Input!$B51*D383)/CDCM!D737*100</f>
        <v>0.23624619413727307</v>
      </c>
      <c r="E396" s="33">
        <f>(((1-CDCM!$B698)*CDCM!E643+CDCM!$B698*E383)*CDCM!$B717+Input!$B51*E383)/CDCM!E737*100</f>
        <v>0.38198359443733909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8.2178071617881224E-2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0.35137266274955781</v>
      </c>
      <c r="C415" s="30">
        <f>C396/(SUM($B$396:$E$396)+$B406)</f>
        <v>9.4570673286560103E-2</v>
      </c>
      <c r="D415" s="30">
        <f>D396/(SUM($B$396:$E$396)+$B406)</f>
        <v>0.18688222339750377</v>
      </c>
      <c r="E415" s="30">
        <f>E396/(SUM($B$396:$E$396)+$B406)</f>
        <v>0.30216759127277537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0.30216759127277537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6.343953900925027E-2</v>
      </c>
      <c r="C432" s="30">
        <f>C326*$B423</f>
        <v>6.1002195239677107E-2</v>
      </c>
      <c r="D432" s="30">
        <f>D326*$B423</f>
        <v>2.7440440581684575E-2</v>
      </c>
      <c r="E432" s="30">
        <f>E326*$B423</f>
        <v>0.15028541644216342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0.35137266274955781</v>
      </c>
      <c r="C441" s="32">
        <f>$C415</f>
        <v>9.4570673286560103E-2</v>
      </c>
      <c r="D441" s="32">
        <f>$D415</f>
        <v>0.18688222339750377</v>
      </c>
      <c r="E441" s="32">
        <f>$B432</f>
        <v>6.343953900925027E-2</v>
      </c>
      <c r="F441" s="32">
        <f>$C432</f>
        <v>6.1002195239677107E-2</v>
      </c>
      <c r="G441" s="32">
        <f>$D432</f>
        <v>2.7440440581684575E-2</v>
      </c>
      <c r="H441" s="32">
        <f>$E432</f>
        <v>0.15028541644216342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0.63282555943362162</v>
      </c>
      <c r="C450" s="17"/>
    </row>
    <row r="451" spans="1:3" x14ac:dyDescent="0.25">
      <c r="A451" s="4" t="s">
        <v>438</v>
      </c>
      <c r="B451" s="30">
        <f t="shared" si="2"/>
        <v>0.63282555943362162</v>
      </c>
      <c r="C451" s="17"/>
    </row>
    <row r="452" spans="1:3" x14ac:dyDescent="0.25">
      <c r="A452" s="4" t="s">
        <v>439</v>
      </c>
      <c r="B452" s="30">
        <f t="shared" si="2"/>
        <v>0.63282555943362162</v>
      </c>
      <c r="C452" s="17"/>
    </row>
    <row r="453" spans="1:3" x14ac:dyDescent="0.25">
      <c r="A453" s="4" t="s">
        <v>440</v>
      </c>
      <c r="B453" s="30">
        <f t="shared" si="2"/>
        <v>0.63282555943362162</v>
      </c>
      <c r="C453" s="17"/>
    </row>
    <row r="454" spans="1:3" x14ac:dyDescent="0.25">
      <c r="A454" s="4" t="s">
        <v>429</v>
      </c>
      <c r="B454" s="30">
        <f t="shared" si="2"/>
        <v>0.70946658968108256</v>
      </c>
      <c r="C454" s="17"/>
    </row>
    <row r="455" spans="1:3" x14ac:dyDescent="0.25">
      <c r="A455" s="4" t="s">
        <v>430</v>
      </c>
      <c r="B455" s="30">
        <f t="shared" si="2"/>
        <v>0.70946658968108256</v>
      </c>
      <c r="C455" s="17"/>
    </row>
    <row r="456" spans="1:3" x14ac:dyDescent="0.25">
      <c r="A456" s="4" t="s">
        <v>431</v>
      </c>
      <c r="B456" s="30">
        <f t="shared" si="2"/>
        <v>0.70946658968108256</v>
      </c>
      <c r="C456" s="17"/>
    </row>
    <row r="457" spans="1:3" x14ac:dyDescent="0.25">
      <c r="A457" s="4" t="s">
        <v>432</v>
      </c>
      <c r="B457" s="30">
        <f t="shared" si="2"/>
        <v>0.70946658968108256</v>
      </c>
      <c r="C457" s="17"/>
    </row>
    <row r="458" spans="1:3" x14ac:dyDescent="0.25">
      <c r="A458" s="4" t="s">
        <v>441</v>
      </c>
      <c r="B458" s="30">
        <f t="shared" si="2"/>
        <v>0.75726729368254897</v>
      </c>
      <c r="C458" s="17"/>
    </row>
    <row r="459" spans="1:3" x14ac:dyDescent="0.25">
      <c r="A459" s="4" t="s">
        <v>442</v>
      </c>
      <c r="B459" s="30">
        <f t="shared" si="2"/>
        <v>0.75726729368254897</v>
      </c>
      <c r="C459" s="17"/>
    </row>
    <row r="460" spans="1:3" x14ac:dyDescent="0.25">
      <c r="A460" s="4" t="s">
        <v>443</v>
      </c>
      <c r="B460" s="30">
        <f t="shared" si="2"/>
        <v>0.75726729368254897</v>
      </c>
      <c r="C460" s="17"/>
    </row>
    <row r="461" spans="1:3" x14ac:dyDescent="0.25">
      <c r="A461" s="4" t="s">
        <v>444</v>
      </c>
      <c r="B461" s="30">
        <f t="shared" si="2"/>
        <v>0.75726729368254897</v>
      </c>
      <c r="C461" s="17"/>
    </row>
    <row r="462" spans="1:3" x14ac:dyDescent="0.25">
      <c r="A462" s="4" t="s">
        <v>424</v>
      </c>
      <c r="B462" s="30">
        <f t="shared" si="2"/>
        <v>0.81723101642804719</v>
      </c>
      <c r="C462" s="17"/>
    </row>
    <row r="463" spans="1:3" x14ac:dyDescent="0.25">
      <c r="A463" s="4" t="s">
        <v>425</v>
      </c>
      <c r="B463" s="30">
        <f t="shared" si="2"/>
        <v>0.81723101642804719</v>
      </c>
      <c r="C463" s="17"/>
    </row>
    <row r="464" spans="1:3" x14ac:dyDescent="0.25">
      <c r="A464" s="4" t="s">
        <v>426</v>
      </c>
      <c r="B464" s="30">
        <f t="shared" si="2"/>
        <v>0.81723101642804719</v>
      </c>
      <c r="C464" s="17"/>
    </row>
    <row r="465" spans="1:9" x14ac:dyDescent="0.25">
      <c r="A465" s="4" t="s">
        <v>427</v>
      </c>
      <c r="B465" s="30">
        <f t="shared" si="2"/>
        <v>0.81723101642804719</v>
      </c>
      <c r="C465" s="17"/>
    </row>
    <row r="466" spans="1:9" x14ac:dyDescent="0.25">
      <c r="A466" s="4" t="s">
        <v>445</v>
      </c>
      <c r="B466" s="30">
        <f t="shared" si="2"/>
        <v>0.93499315070639699</v>
      </c>
      <c r="C466" s="17"/>
    </row>
    <row r="467" spans="1:9" x14ac:dyDescent="0.25">
      <c r="A467" s="4" t="s">
        <v>446</v>
      </c>
      <c r="B467" s="30">
        <f t="shared" si="2"/>
        <v>0.93499315070639699</v>
      </c>
      <c r="C467" s="17"/>
    </row>
    <row r="468" spans="1:9" x14ac:dyDescent="0.25">
      <c r="A468" s="4" t="s">
        <v>447</v>
      </c>
      <c r="B468" s="30">
        <f t="shared" si="2"/>
        <v>0.93499315070639699</v>
      </c>
      <c r="C468" s="17"/>
    </row>
    <row r="469" spans="1:9" x14ac:dyDescent="0.25">
      <c r="A469" s="4" t="s">
        <v>448</v>
      </c>
      <c r="B469" s="30">
        <f t="shared" si="2"/>
        <v>0.93499315070639699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0.35137266274955781</v>
      </c>
      <c r="C503" s="17"/>
    </row>
    <row r="504" spans="1:3" x14ac:dyDescent="0.25">
      <c r="A504" s="4" t="s">
        <v>439</v>
      </c>
      <c r="B504" s="30">
        <f t="shared" si="3"/>
        <v>0.44594333603611791</v>
      </c>
      <c r="C504" s="17"/>
    </row>
    <row r="505" spans="1:3" x14ac:dyDescent="0.25">
      <c r="A505" s="4" t="s">
        <v>440</v>
      </c>
      <c r="B505" s="30">
        <f t="shared" si="3"/>
        <v>0.63282555943362162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0.35137266274955781</v>
      </c>
      <c r="C507" s="17"/>
    </row>
    <row r="508" spans="1:3" x14ac:dyDescent="0.25">
      <c r="A508" s="4" t="s">
        <v>431</v>
      </c>
      <c r="B508" s="30">
        <f t="shared" si="3"/>
        <v>0.44594333603611791</v>
      </c>
      <c r="C508" s="17"/>
    </row>
    <row r="509" spans="1:3" x14ac:dyDescent="0.25">
      <c r="A509" s="4" t="s">
        <v>432</v>
      </c>
      <c r="B509" s="30">
        <f t="shared" si="3"/>
        <v>0.63282555943362162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0.35137266274955781</v>
      </c>
      <c r="C511" s="17"/>
    </row>
    <row r="512" spans="1:3" x14ac:dyDescent="0.25">
      <c r="A512" s="4" t="s">
        <v>443</v>
      </c>
      <c r="B512" s="30">
        <f t="shared" si="3"/>
        <v>0.44594333603611791</v>
      </c>
      <c r="C512" s="17"/>
    </row>
    <row r="513" spans="1:3" x14ac:dyDescent="0.25">
      <c r="A513" s="4" t="s">
        <v>444</v>
      </c>
      <c r="B513" s="30">
        <f t="shared" si="3"/>
        <v>0.63282555943362162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0.35137266274955781</v>
      </c>
      <c r="C515" s="17"/>
    </row>
    <row r="516" spans="1:3" x14ac:dyDescent="0.25">
      <c r="A516" s="4" t="s">
        <v>426</v>
      </c>
      <c r="B516" s="30">
        <f t="shared" si="3"/>
        <v>0.44594333603611791</v>
      </c>
      <c r="C516" s="17"/>
    </row>
    <row r="517" spans="1:3" x14ac:dyDescent="0.25">
      <c r="A517" s="4" t="s">
        <v>427</v>
      </c>
      <c r="B517" s="30">
        <f t="shared" si="3"/>
        <v>0.63282555943362162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0.35137266274955781</v>
      </c>
      <c r="C519" s="17"/>
    </row>
    <row r="520" spans="1:3" x14ac:dyDescent="0.25">
      <c r="A520" s="4" t="s">
        <v>447</v>
      </c>
      <c r="B520" s="30">
        <f t="shared" si="3"/>
        <v>0.44594333603611791</v>
      </c>
      <c r="C520" s="17"/>
    </row>
    <row r="521" spans="1:3" x14ac:dyDescent="0.25">
      <c r="A521" s="4" t="s">
        <v>448</v>
      </c>
      <c r="B521" s="30">
        <f t="shared" si="3"/>
        <v>0.63282555943362162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0.63282555943362162</v>
      </c>
      <c r="C530" s="17"/>
    </row>
    <row r="531" spans="1:3" x14ac:dyDescent="0.25">
      <c r="A531" s="4" t="s">
        <v>438</v>
      </c>
      <c r="B531" s="30">
        <f t="shared" si="4"/>
        <v>0.43392080555400914</v>
      </c>
      <c r="C531" s="17"/>
    </row>
    <row r="532" spans="1:3" x14ac:dyDescent="0.25">
      <c r="A532" s="4" t="s">
        <v>439</v>
      </c>
      <c r="B532" s="30">
        <f t="shared" si="4"/>
        <v>0.33729803385179791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0.70946658968108256</v>
      </c>
      <c r="C534" s="17"/>
    </row>
    <row r="535" spans="1:3" x14ac:dyDescent="0.25">
      <c r="A535" s="4" t="s">
        <v>430</v>
      </c>
      <c r="B535" s="30">
        <f t="shared" si="4"/>
        <v>0.55207960930154365</v>
      </c>
      <c r="C535" s="17"/>
    </row>
    <row r="536" spans="1:3" x14ac:dyDescent="0.25">
      <c r="A536" s="4" t="s">
        <v>431</v>
      </c>
      <c r="B536" s="30">
        <f t="shared" si="4"/>
        <v>0.47562509538219944</v>
      </c>
      <c r="C536" s="17"/>
    </row>
    <row r="537" spans="1:3" x14ac:dyDescent="0.25">
      <c r="A537" s="4" t="s">
        <v>432</v>
      </c>
      <c r="B537" s="30">
        <f t="shared" si="4"/>
        <v>0.2087319316923032</v>
      </c>
      <c r="C537" s="17"/>
    </row>
    <row r="538" spans="1:3" x14ac:dyDescent="0.25">
      <c r="A538" s="4" t="s">
        <v>441</v>
      </c>
      <c r="B538" s="30">
        <f t="shared" si="4"/>
        <v>0.75726729368254897</v>
      </c>
      <c r="C538" s="17"/>
    </row>
    <row r="539" spans="1:3" x14ac:dyDescent="0.25">
      <c r="A539" s="4" t="s">
        <v>442</v>
      </c>
      <c r="B539" s="30">
        <f t="shared" si="4"/>
        <v>0.6257747825640454</v>
      </c>
      <c r="C539" s="17"/>
    </row>
    <row r="540" spans="1:3" x14ac:dyDescent="0.25">
      <c r="A540" s="4" t="s">
        <v>443</v>
      </c>
      <c r="B540" s="30">
        <f t="shared" si="4"/>
        <v>0.56189913035090888</v>
      </c>
      <c r="C540" s="17"/>
    </row>
    <row r="541" spans="1:3" x14ac:dyDescent="0.25">
      <c r="A541" s="4" t="s">
        <v>444</v>
      </c>
      <c r="B541" s="30">
        <f t="shared" si="4"/>
        <v>0.33891720256173596</v>
      </c>
      <c r="C541" s="17"/>
    </row>
    <row r="542" spans="1:3" x14ac:dyDescent="0.25">
      <c r="A542" s="4" t="s">
        <v>424</v>
      </c>
      <c r="B542" s="30">
        <f t="shared" si="4"/>
        <v>0.81723101642804719</v>
      </c>
      <c r="C542" s="17"/>
    </row>
    <row r="543" spans="1:3" x14ac:dyDescent="0.25">
      <c r="A543" s="4" t="s">
        <v>425</v>
      </c>
      <c r="B543" s="30">
        <f t="shared" si="4"/>
        <v>0.71822189248649615</v>
      </c>
      <c r="C543" s="17"/>
    </row>
    <row r="544" spans="1:3" x14ac:dyDescent="0.25">
      <c r="A544" s="4" t="s">
        <v>426</v>
      </c>
      <c r="B544" s="30">
        <f t="shared" si="4"/>
        <v>0.67012582744809801</v>
      </c>
      <c r="C544" s="17"/>
    </row>
    <row r="545" spans="1:3" x14ac:dyDescent="0.25">
      <c r="A545" s="4" t="s">
        <v>427</v>
      </c>
      <c r="B545" s="30">
        <f t="shared" si="4"/>
        <v>0.50222846859921466</v>
      </c>
      <c r="C545" s="17"/>
    </row>
    <row r="546" spans="1:3" x14ac:dyDescent="0.25">
      <c r="A546" s="4" t="s">
        <v>445</v>
      </c>
      <c r="B546" s="30">
        <f t="shared" si="4"/>
        <v>0.93499315070639699</v>
      </c>
      <c r="C546" s="17"/>
    </row>
    <row r="547" spans="1:3" x14ac:dyDescent="0.25">
      <c r="A547" s="4" t="s">
        <v>446</v>
      </c>
      <c r="B547" s="30">
        <f t="shared" si="4"/>
        <v>0.89977781453188554</v>
      </c>
      <c r="C547" s="17"/>
    </row>
    <row r="548" spans="1:3" x14ac:dyDescent="0.25">
      <c r="A548" s="4" t="s">
        <v>447</v>
      </c>
      <c r="B548" s="30">
        <f t="shared" si="4"/>
        <v>0.88267111737538695</v>
      </c>
      <c r="C548" s="17"/>
    </row>
    <row r="549" spans="1:3" x14ac:dyDescent="0.25">
      <c r="A549" s="4" t="s">
        <v>448</v>
      </c>
      <c r="B549" s="30">
        <f t="shared" si="4"/>
        <v>0.82295377316207563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Electricity North West Limited in 2018-19 (Version 1)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0.35726980122380408</v>
      </c>
      <c r="C17" s="30">
        <f>CDCM!$B812+CDCM!C812+CDCM!$D812+CDCM!$E812*(1-Input!$B19*CDCM!$C887)</f>
        <v>0.57518120821390106</v>
      </c>
      <c r="D17" s="30">
        <f>(CDCM!$D812+CDCM!$E812*(1-Input!$B19*CDCM!$C887))/(1-CDCM!C812-CDCM!$B812)</f>
        <v>0.33121705417391462</v>
      </c>
      <c r="E17" s="30">
        <f>CDCM!E812*(1-Input!$B19*CDCM!$C887)/(1-CDCM!$B812-CDCM!$C812-CDCM!$D812)</f>
        <v>0.20851444135564356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0.93499315070639699</v>
      </c>
      <c r="C26" s="32">
        <f>EDCM!B547</f>
        <v>0.89977781453188554</v>
      </c>
      <c r="D26" s="32">
        <f>EDCM!B548</f>
        <v>0.88267111737538695</v>
      </c>
      <c r="E26" s="32">
        <f>EDCM!B549</f>
        <v>0.82295377316207563</v>
      </c>
      <c r="F26" s="17"/>
    </row>
    <row r="27" spans="1:6" x14ac:dyDescent="0.25">
      <c r="A27" s="4" t="s">
        <v>521</v>
      </c>
      <c r="B27" s="32">
        <f>EDCM!B542</f>
        <v>0.81723101642804719</v>
      </c>
      <c r="C27" s="32">
        <f>EDCM!B543</f>
        <v>0.71822189248649615</v>
      </c>
      <c r="D27" s="32">
        <f>EDCM!B544</f>
        <v>0.67012582744809801</v>
      </c>
      <c r="E27" s="32">
        <f>EDCM!B545</f>
        <v>0.50222846859921466</v>
      </c>
      <c r="F27" s="17"/>
    </row>
    <row r="28" spans="1:6" x14ac:dyDescent="0.25">
      <c r="A28" s="4" t="s">
        <v>522</v>
      </c>
      <c r="B28" s="32">
        <f>EDCM!B538</f>
        <v>0.75726729368254897</v>
      </c>
      <c r="C28" s="32">
        <f>EDCM!B539</f>
        <v>0.6257747825640454</v>
      </c>
      <c r="D28" s="32">
        <f>EDCM!B540</f>
        <v>0.56189913035090888</v>
      </c>
      <c r="E28" s="32">
        <f>EDCM!B541</f>
        <v>0.33891720256173596</v>
      </c>
      <c r="F28" s="17"/>
    </row>
    <row r="29" spans="1:6" x14ac:dyDescent="0.25">
      <c r="A29" s="4" t="s">
        <v>523</v>
      </c>
      <c r="B29" s="32">
        <f>EDCM!B534</f>
        <v>0.70946658968108256</v>
      </c>
      <c r="C29" s="32">
        <f>EDCM!B535</f>
        <v>0.55207960930154365</v>
      </c>
      <c r="D29" s="32">
        <f>EDCM!B536</f>
        <v>0.47562509538219944</v>
      </c>
      <c r="E29" s="32">
        <f>EDCM!B537</f>
        <v>0.2087319316923032</v>
      </c>
      <c r="F29" s="17"/>
    </row>
    <row r="30" spans="1:6" x14ac:dyDescent="0.25">
      <c r="A30" s="4" t="s">
        <v>524</v>
      </c>
      <c r="B30" s="32">
        <f>EDCM!B530</f>
        <v>0.63282555943362162</v>
      </c>
      <c r="C30" s="32">
        <f>EDCM!B531</f>
        <v>0.43392080555400914</v>
      </c>
      <c r="D30" s="32">
        <f>EDCM!B532</f>
        <v>0.33729803385179791</v>
      </c>
      <c r="E30" s="32">
        <f>EDCM!B533</f>
        <v>0</v>
      </c>
      <c r="F30" s="17"/>
    </row>
  </sheetData>
  <sheetProtection sheet="1" objects="1" scenarios="1"/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Barker, Chris</dc:creator>
  <cp:lastModifiedBy>Hannah Greaves</cp:lastModifiedBy>
  <dcterms:created xsi:type="dcterms:W3CDTF">2016-05-16T11:48:53Z</dcterms:created>
  <dcterms:modified xsi:type="dcterms:W3CDTF">2017-06-07T09:54:53Z</dcterms:modified>
</cp:coreProperties>
</file>