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0" documentId="13_ncr:1_{8512F302-6A4A-4DCD-A081-7959314E00F9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P21" i="38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8" l="1"/>
  <c r="H43" i="39"/>
  <c r="H49" i="39" s="1"/>
  <c r="H35" i="39"/>
  <c r="H47" i="38"/>
  <c r="H49" i="38" l="1"/>
  <c r="H50" i="38" s="1"/>
  <c r="H56" i="39"/>
  <c r="H70" i="36" s="1"/>
  <c r="H69" i="38" l="1"/>
  <c r="K33" i="22" s="1"/>
  <c r="H71" i="38"/>
  <c r="M33" i="22" s="1"/>
  <c r="H70" i="38"/>
  <c r="L33" i="22" s="1"/>
  <c r="H72" i="38"/>
  <c r="N33" i="22" s="1"/>
  <c r="H68" i="38"/>
  <c r="M77" i="22" l="1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3" i="22"/>
  <c r="M129" i="22" s="1"/>
  <c r="N83" i="22"/>
  <c r="N129" i="22" s="1"/>
  <c r="L83" i="22"/>
  <c r="L129" i="22" s="1"/>
  <c r="J37" i="22"/>
  <c r="J77" i="22"/>
  <c r="J69" i="22" l="1"/>
  <c r="J83" i="22" s="1"/>
  <c r="J129" i="22" s="1"/>
  <c r="H39" i="22"/>
  <c r="H133" i="22" l="1"/>
  <c r="H139" i="22" l="1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169" i="22" l="1"/>
  <c r="H184" i="22" s="1"/>
  <c r="H25" i="36" s="1"/>
  <c r="J60" i="36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M60" i="36" l="1"/>
  <c r="K60" i="36"/>
  <c r="L60" i="36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L94" i="36" l="1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1" i="33" l="1"/>
  <c r="A4" i="36"/>
  <c r="H112" i="15" l="1"/>
  <c r="H111" i="15" l="1"/>
  <c r="H109" i="15"/>
  <c r="H110" i="15"/>
  <c r="H108" i="15"/>
  <c r="H114" i="15" l="1"/>
  <c r="H116" i="15" l="1"/>
  <c r="H118" i="15" s="1"/>
  <c r="H120" i="15" s="1"/>
  <c r="H49" i="20" l="1"/>
  <c r="H124" i="15"/>
  <c r="H131" i="15" s="1"/>
  <c r="H133" i="15" s="1"/>
  <c r="H134" i="15" s="1"/>
  <c r="H137" i="15" l="1"/>
  <c r="H141" i="15"/>
  <c r="H85" i="21" s="1"/>
  <c r="H140" i="15"/>
  <c r="H84" i="21" s="1"/>
  <c r="H138" i="15"/>
  <c r="H82" i="21" s="1"/>
  <c r="H139" i="15"/>
  <c r="H83" i="21" s="1"/>
  <c r="N56" i="20"/>
  <c r="N55" i="20"/>
  <c r="N58" i="20" l="1"/>
  <c r="H59" i="20" s="1"/>
  <c r="H60" i="20" s="1"/>
  <c r="J62" i="20" s="1"/>
  <c r="AB99" i="21"/>
  <c r="AB150" i="21" s="1"/>
  <c r="AB30" i="38" s="1"/>
  <c r="Y99" i="21"/>
  <c r="Y150" i="21" s="1"/>
  <c r="Y30" i="38" s="1"/>
  <c r="X99" i="21"/>
  <c r="X150" i="21" s="1"/>
  <c r="X30" i="38" s="1"/>
  <c r="AK99" i="21"/>
  <c r="AK150" i="21" s="1"/>
  <c r="AK30" i="38" s="1"/>
  <c r="AL99" i="21"/>
  <c r="AL150" i="21" s="1"/>
  <c r="AL30" i="38" s="1"/>
  <c r="K99" i="21"/>
  <c r="K150" i="21" s="1"/>
  <c r="K30" i="38" s="1"/>
  <c r="AO99" i="21"/>
  <c r="AO150" i="21" s="1"/>
  <c r="AO30" i="38" s="1"/>
  <c r="AM99" i="21"/>
  <c r="AM150" i="21" s="1"/>
  <c r="AM30" i="38" s="1"/>
  <c r="AH99" i="21"/>
  <c r="AH150" i="21" s="1"/>
  <c r="AH30" i="38" s="1"/>
  <c r="AJ99" i="21"/>
  <c r="AJ150" i="21" s="1"/>
  <c r="AJ30" i="38" s="1"/>
  <c r="N99" i="21"/>
  <c r="N150" i="21" s="1"/>
  <c r="N30" i="38" s="1"/>
  <c r="S99" i="21"/>
  <c r="S150" i="21" s="1"/>
  <c r="S30" i="38" s="1"/>
  <c r="Q99" i="21"/>
  <c r="Q150" i="21" s="1"/>
  <c r="Q30" i="38" s="1"/>
  <c r="AC99" i="21"/>
  <c r="AC150" i="21" s="1"/>
  <c r="AC30" i="38" s="1"/>
  <c r="T99" i="21"/>
  <c r="T150" i="21" s="1"/>
  <c r="T30" i="38" s="1"/>
  <c r="V99" i="21"/>
  <c r="V150" i="21" s="1"/>
  <c r="V30" i="38" s="1"/>
  <c r="Z99" i="21"/>
  <c r="Z150" i="21" s="1"/>
  <c r="Z30" i="38" s="1"/>
  <c r="U99" i="21"/>
  <c r="U150" i="21" s="1"/>
  <c r="U30" i="38" s="1"/>
  <c r="AN99" i="21"/>
  <c r="AN150" i="21" s="1"/>
  <c r="AN30" i="38" s="1"/>
  <c r="AE99" i="21"/>
  <c r="AE150" i="21" s="1"/>
  <c r="AE30" i="38" s="1"/>
  <c r="AD99" i="21"/>
  <c r="AD150" i="21" s="1"/>
  <c r="AD30" i="38" s="1"/>
  <c r="AG99" i="21"/>
  <c r="AG150" i="21" s="1"/>
  <c r="AG30" i="38" s="1"/>
  <c r="AR99" i="21"/>
  <c r="AR150" i="21" s="1"/>
  <c r="AR30" i="38" s="1"/>
  <c r="L99" i="21"/>
  <c r="L150" i="21" s="1"/>
  <c r="L30" i="38" s="1"/>
  <c r="AA99" i="21"/>
  <c r="AA150" i="21" s="1"/>
  <c r="AA30" i="38" s="1"/>
  <c r="R99" i="21"/>
  <c r="R150" i="21" s="1"/>
  <c r="R30" i="38" s="1"/>
  <c r="J99" i="21"/>
  <c r="J150" i="21" s="1"/>
  <c r="J30" i="38" s="1"/>
  <c r="AI99" i="21"/>
  <c r="AI150" i="21" s="1"/>
  <c r="AI30" i="38" s="1"/>
  <c r="P99" i="21"/>
  <c r="P150" i="21" s="1"/>
  <c r="P30" i="38" s="1"/>
  <c r="AF99" i="21"/>
  <c r="AF150" i="21" s="1"/>
  <c r="AF30" i="38" s="1"/>
  <c r="AQ99" i="21"/>
  <c r="AQ150" i="21" s="1"/>
  <c r="AQ30" i="38" s="1"/>
  <c r="AP99" i="21"/>
  <c r="AP150" i="21" s="1"/>
  <c r="AP30" i="38" s="1"/>
  <c r="M99" i="21"/>
  <c r="M150" i="21" s="1"/>
  <c r="M30" i="38" s="1"/>
  <c r="O99" i="21"/>
  <c r="O150" i="21" s="1"/>
  <c r="O30" i="38" s="1"/>
  <c r="W99" i="21"/>
  <c r="W150" i="21" s="1"/>
  <c r="W30" i="38" s="1"/>
  <c r="AI98" i="21"/>
  <c r="AI149" i="21" s="1"/>
  <c r="AM98" i="21"/>
  <c r="AM149" i="21" s="1"/>
  <c r="AQ98" i="21"/>
  <c r="AQ149" i="21" s="1"/>
  <c r="AL98" i="21"/>
  <c r="AL149" i="21" s="1"/>
  <c r="AE98" i="21"/>
  <c r="AE149" i="21" s="1"/>
  <c r="N98" i="21"/>
  <c r="N149" i="21" s="1"/>
  <c r="P98" i="21"/>
  <c r="P149" i="21" s="1"/>
  <c r="M98" i="21"/>
  <c r="M149" i="21" s="1"/>
  <c r="AH98" i="21"/>
  <c r="AH149" i="21" s="1"/>
  <c r="AR98" i="21"/>
  <c r="AR149" i="21" s="1"/>
  <c r="AG98" i="21"/>
  <c r="AG149" i="21" s="1"/>
  <c r="AD98" i="21"/>
  <c r="AD149" i="21" s="1"/>
  <c r="S98" i="21"/>
  <c r="S149" i="21" s="1"/>
  <c r="U98" i="21"/>
  <c r="U149" i="21" s="1"/>
  <c r="O98" i="21"/>
  <c r="O149" i="21" s="1"/>
  <c r="T98" i="21"/>
  <c r="T149" i="21" s="1"/>
  <c r="K98" i="21"/>
  <c r="K149" i="21" s="1"/>
  <c r="V98" i="21"/>
  <c r="V149" i="21" s="1"/>
  <c r="L98" i="21"/>
  <c r="L149" i="21" s="1"/>
  <c r="W98" i="21"/>
  <c r="W149" i="21" s="1"/>
  <c r="AP98" i="21"/>
  <c r="AP149" i="21" s="1"/>
  <c r="J98" i="21"/>
  <c r="J149" i="21" s="1"/>
  <c r="Q98" i="21"/>
  <c r="Q149" i="21" s="1"/>
  <c r="Y98" i="21"/>
  <c r="Y149" i="21" s="1"/>
  <c r="AC98" i="21"/>
  <c r="AC149" i="21" s="1"/>
  <c r="AJ98" i="21"/>
  <c r="AJ149" i="21" s="1"/>
  <c r="AA98" i="21"/>
  <c r="AA149" i="21" s="1"/>
  <c r="AB98" i="21"/>
  <c r="AB149" i="21" s="1"/>
  <c r="AN98" i="21"/>
  <c r="AN149" i="21" s="1"/>
  <c r="X98" i="21"/>
  <c r="X149" i="21" s="1"/>
  <c r="AO98" i="21"/>
  <c r="AO149" i="21" s="1"/>
  <c r="R98" i="21"/>
  <c r="R149" i="21" s="1"/>
  <c r="AK98" i="21"/>
  <c r="AK149" i="21" s="1"/>
  <c r="Z98" i="21"/>
  <c r="Z149" i="21" s="1"/>
  <c r="AF98" i="21"/>
  <c r="AF149" i="21" s="1"/>
  <c r="N100" i="21"/>
  <c r="N151" i="21" s="1"/>
  <c r="AM100" i="21"/>
  <c r="AM151" i="21" s="1"/>
  <c r="Q100" i="21"/>
  <c r="Q151" i="21" s="1"/>
  <c r="U100" i="21"/>
  <c r="U151" i="21" s="1"/>
  <c r="AF100" i="21"/>
  <c r="AF151" i="21" s="1"/>
  <c r="K100" i="21"/>
  <c r="K151" i="21" s="1"/>
  <c r="X100" i="21"/>
  <c r="X151" i="21" s="1"/>
  <c r="AC100" i="21"/>
  <c r="AC151" i="21" s="1"/>
  <c r="AJ100" i="21"/>
  <c r="AJ151" i="21" s="1"/>
  <c r="AA100" i="21"/>
  <c r="AA151" i="21" s="1"/>
  <c r="S100" i="21"/>
  <c r="S151" i="21" s="1"/>
  <c r="M100" i="21"/>
  <c r="M151" i="21" s="1"/>
  <c r="T100" i="21"/>
  <c r="T151" i="21" s="1"/>
  <c r="AB100" i="21"/>
  <c r="AB151" i="21" s="1"/>
  <c r="Z100" i="21"/>
  <c r="Z151" i="21" s="1"/>
  <c r="J100" i="21"/>
  <c r="J151" i="21" s="1"/>
  <c r="AK100" i="21"/>
  <c r="AK151" i="21" s="1"/>
  <c r="AH100" i="21"/>
  <c r="AH151" i="21" s="1"/>
  <c r="L100" i="21"/>
  <c r="L151" i="21" s="1"/>
  <c r="AI100" i="21"/>
  <c r="AI151" i="21" s="1"/>
  <c r="O100" i="21"/>
  <c r="O151" i="21" s="1"/>
  <c r="AQ100" i="21"/>
  <c r="AQ151" i="21" s="1"/>
  <c r="AL100" i="21"/>
  <c r="AL151" i="21" s="1"/>
  <c r="R100" i="21"/>
  <c r="R151" i="21" s="1"/>
  <c r="V100" i="21"/>
  <c r="V151" i="21" s="1"/>
  <c r="Y100" i="21"/>
  <c r="Y151" i="21" s="1"/>
  <c r="AR100" i="21"/>
  <c r="AR151" i="21" s="1"/>
  <c r="W100" i="21"/>
  <c r="W151" i="21" s="1"/>
  <c r="AN100" i="21"/>
  <c r="AN151" i="21" s="1"/>
  <c r="AP100" i="21"/>
  <c r="AP151" i="21" s="1"/>
  <c r="AG100" i="21"/>
  <c r="AG151" i="21" s="1"/>
  <c r="AE100" i="21"/>
  <c r="AE151" i="21" s="1"/>
  <c r="AO100" i="21"/>
  <c r="AO151" i="21" s="1"/>
  <c r="P100" i="21"/>
  <c r="P151" i="21" s="1"/>
  <c r="AD100" i="21"/>
  <c r="AD151" i="21" s="1"/>
  <c r="AQ101" i="21"/>
  <c r="AQ152" i="21" s="1"/>
  <c r="AQ32" i="38" s="1"/>
  <c r="AD101" i="21"/>
  <c r="AD152" i="21" s="1"/>
  <c r="AD32" i="38" s="1"/>
  <c r="AM101" i="21"/>
  <c r="AM152" i="21" s="1"/>
  <c r="AM32" i="38" s="1"/>
  <c r="AI101" i="21"/>
  <c r="AI152" i="21" s="1"/>
  <c r="AI32" i="38" s="1"/>
  <c r="AH101" i="21"/>
  <c r="AH152" i="21" s="1"/>
  <c r="AH32" i="38" s="1"/>
  <c r="K101" i="21"/>
  <c r="K152" i="21" s="1"/>
  <c r="K32" i="38" s="1"/>
  <c r="X101" i="21"/>
  <c r="X152" i="21" s="1"/>
  <c r="X32" i="38" s="1"/>
  <c r="AO101" i="21"/>
  <c r="AO152" i="21" s="1"/>
  <c r="AO32" i="38" s="1"/>
  <c r="Y101" i="21"/>
  <c r="Y152" i="21" s="1"/>
  <c r="Y32" i="38" s="1"/>
  <c r="Q101" i="21"/>
  <c r="Q152" i="21" s="1"/>
  <c r="Q32" i="38" s="1"/>
  <c r="AR101" i="21"/>
  <c r="AR152" i="21" s="1"/>
  <c r="AR32" i="38" s="1"/>
  <c r="AG101" i="21"/>
  <c r="AG152" i="21" s="1"/>
  <c r="AG32" i="38" s="1"/>
  <c r="AK101" i="21"/>
  <c r="AK152" i="21" s="1"/>
  <c r="AK32" i="38" s="1"/>
  <c r="P101" i="21"/>
  <c r="P152" i="21" s="1"/>
  <c r="P32" i="38" s="1"/>
  <c r="M101" i="21"/>
  <c r="M152" i="21" s="1"/>
  <c r="M32" i="38" s="1"/>
  <c r="AE101" i="21"/>
  <c r="AE152" i="21" s="1"/>
  <c r="AE32" i="38" s="1"/>
  <c r="J101" i="21"/>
  <c r="J152" i="21" s="1"/>
  <c r="J32" i="38" s="1"/>
  <c r="AA101" i="21"/>
  <c r="AA152" i="21" s="1"/>
  <c r="AA32" i="38" s="1"/>
  <c r="U101" i="21"/>
  <c r="U152" i="21" s="1"/>
  <c r="U32" i="38" s="1"/>
  <c r="AC101" i="21"/>
  <c r="AC152" i="21" s="1"/>
  <c r="AC32" i="38" s="1"/>
  <c r="V101" i="21"/>
  <c r="V152" i="21" s="1"/>
  <c r="V32" i="38" s="1"/>
  <c r="AP101" i="21"/>
  <c r="AP152" i="21" s="1"/>
  <c r="AP32" i="38" s="1"/>
  <c r="R101" i="21"/>
  <c r="R152" i="21" s="1"/>
  <c r="R32" i="38" s="1"/>
  <c r="AL101" i="21"/>
  <c r="AL152" i="21" s="1"/>
  <c r="AL32" i="38" s="1"/>
  <c r="Z101" i="21"/>
  <c r="Z152" i="21" s="1"/>
  <c r="Z32" i="38" s="1"/>
  <c r="O101" i="21"/>
  <c r="O152" i="21" s="1"/>
  <c r="O32" i="38" s="1"/>
  <c r="L101" i="21"/>
  <c r="L152" i="21" s="1"/>
  <c r="L32" i="38" s="1"/>
  <c r="N101" i="21"/>
  <c r="N152" i="21" s="1"/>
  <c r="N32" i="38" s="1"/>
  <c r="W101" i="21"/>
  <c r="W152" i="21" s="1"/>
  <c r="W32" i="38" s="1"/>
  <c r="AJ101" i="21"/>
  <c r="AJ152" i="21" s="1"/>
  <c r="AJ32" i="38" s="1"/>
  <c r="AN101" i="21"/>
  <c r="AN152" i="21" s="1"/>
  <c r="AN32" i="38" s="1"/>
  <c r="S101" i="21"/>
  <c r="S152" i="21" s="1"/>
  <c r="S32" i="38" s="1"/>
  <c r="AB101" i="21"/>
  <c r="AB152" i="21" s="1"/>
  <c r="AB32" i="38" s="1"/>
  <c r="AF101" i="21"/>
  <c r="AF152" i="21" s="1"/>
  <c r="AF32" i="38" s="1"/>
  <c r="T101" i="21"/>
  <c r="T152" i="21" s="1"/>
  <c r="T32" i="38" s="1"/>
  <c r="H81" i="21"/>
  <c r="H143" i="15"/>
  <c r="H147" i="15" s="1"/>
  <c r="N62" i="20"/>
  <c r="N45" i="22" s="1"/>
  <c r="L62" i="20"/>
  <c r="L45" i="22" s="1"/>
  <c r="M62" i="20"/>
  <c r="M45" i="22" s="1"/>
  <c r="K62" i="20" l="1"/>
  <c r="K45" i="22" s="1"/>
  <c r="P22" i="39"/>
  <c r="P28" i="39" s="1"/>
  <c r="P31" i="38"/>
  <c r="Y22" i="39"/>
  <c r="Y28" i="39" s="1"/>
  <c r="Y31" i="38"/>
  <c r="AH22" i="39"/>
  <c r="AH28" i="39" s="1"/>
  <c r="AH31" i="38"/>
  <c r="AA22" i="39"/>
  <c r="AA28" i="39" s="1"/>
  <c r="AA31" i="38"/>
  <c r="AM31" i="38"/>
  <c r="AM22" i="39"/>
  <c r="AM28" i="39" s="1"/>
  <c r="AN29" i="38"/>
  <c r="AN24" i="39"/>
  <c r="AN30" i="39" s="1"/>
  <c r="AP24" i="39"/>
  <c r="AP30" i="39" s="1"/>
  <c r="AP29" i="38"/>
  <c r="S29" i="38"/>
  <c r="S24" i="39"/>
  <c r="S30" i="39" s="1"/>
  <c r="AE24" i="39"/>
  <c r="AE30" i="39" s="1"/>
  <c r="AE29" i="38"/>
  <c r="N31" i="38"/>
  <c r="N22" i="39"/>
  <c r="N28" i="39" s="1"/>
  <c r="A4" i="15"/>
  <c r="H35" i="33"/>
  <c r="AE22" i="39"/>
  <c r="AE28" i="39" s="1"/>
  <c r="AE31" i="38"/>
  <c r="R31" i="38"/>
  <c r="R22" i="39"/>
  <c r="R28" i="39" s="1"/>
  <c r="J22" i="39"/>
  <c r="J28" i="39" s="1"/>
  <c r="J31" i="38"/>
  <c r="AC22" i="39"/>
  <c r="AC28" i="39" s="1"/>
  <c r="AC31" i="38"/>
  <c r="AF29" i="38"/>
  <c r="AF24" i="39"/>
  <c r="AF30" i="39" s="1"/>
  <c r="AA29" i="38"/>
  <c r="AA24" i="39"/>
  <c r="AA30" i="39" s="1"/>
  <c r="L24" i="39"/>
  <c r="L30" i="39" s="1"/>
  <c r="L29" i="38"/>
  <c r="AG24" i="39"/>
  <c r="AG30" i="39" s="1"/>
  <c r="AG29" i="38"/>
  <c r="AQ29" i="38"/>
  <c r="AQ24" i="39"/>
  <c r="AQ30" i="39" s="1"/>
  <c r="AO31" i="38"/>
  <c r="AO22" i="39"/>
  <c r="AO28" i="39" s="1"/>
  <c r="V31" i="38"/>
  <c r="V22" i="39"/>
  <c r="V28" i="39" s="1"/>
  <c r="AK31" i="38"/>
  <c r="AK22" i="39"/>
  <c r="AK28" i="39" s="1"/>
  <c r="AJ22" i="39"/>
  <c r="AJ28" i="39" s="1"/>
  <c r="AJ31" i="38"/>
  <c r="AB24" i="39"/>
  <c r="AB30" i="39" s="1"/>
  <c r="AB29" i="38"/>
  <c r="W29" i="38"/>
  <c r="W24" i="39"/>
  <c r="W30" i="39" s="1"/>
  <c r="AD24" i="39"/>
  <c r="AD30" i="39" s="1"/>
  <c r="AD29" i="38"/>
  <c r="AL29" i="38"/>
  <c r="AL24" i="39"/>
  <c r="AL30" i="39" s="1"/>
  <c r="AJ97" i="21"/>
  <c r="AJ148" i="21" s="1"/>
  <c r="L97" i="21"/>
  <c r="L148" i="21" s="1"/>
  <c r="Y97" i="21"/>
  <c r="Y148" i="21" s="1"/>
  <c r="N97" i="21"/>
  <c r="N148" i="21" s="1"/>
  <c r="W97" i="21"/>
  <c r="W148" i="21" s="1"/>
  <c r="Q97" i="21"/>
  <c r="Q148" i="21" s="1"/>
  <c r="U97" i="21"/>
  <c r="U148" i="21" s="1"/>
  <c r="T97" i="21"/>
  <c r="T148" i="21" s="1"/>
  <c r="AP97" i="21"/>
  <c r="AP148" i="21" s="1"/>
  <c r="O97" i="21"/>
  <c r="O148" i="21" s="1"/>
  <c r="AK97" i="21"/>
  <c r="AK148" i="21" s="1"/>
  <c r="AB97" i="21"/>
  <c r="AB148" i="21" s="1"/>
  <c r="AE97" i="21"/>
  <c r="AE148" i="21" s="1"/>
  <c r="AR97" i="21"/>
  <c r="AR148" i="21" s="1"/>
  <c r="AO97" i="21"/>
  <c r="AO148" i="21" s="1"/>
  <c r="Z97" i="21"/>
  <c r="Z148" i="21" s="1"/>
  <c r="AI97" i="21"/>
  <c r="AI148" i="21" s="1"/>
  <c r="AG97" i="21"/>
  <c r="AG148" i="21" s="1"/>
  <c r="AQ97" i="21"/>
  <c r="AQ148" i="21" s="1"/>
  <c r="AD97" i="21"/>
  <c r="AD148" i="21" s="1"/>
  <c r="AC97" i="21"/>
  <c r="AC148" i="21" s="1"/>
  <c r="AH97" i="21"/>
  <c r="AH148" i="21" s="1"/>
  <c r="J97" i="21"/>
  <c r="J148" i="21" s="1"/>
  <c r="R97" i="21"/>
  <c r="R148" i="21" s="1"/>
  <c r="AF97" i="21"/>
  <c r="AF148" i="21" s="1"/>
  <c r="V97" i="21"/>
  <c r="V148" i="21" s="1"/>
  <c r="AM97" i="21"/>
  <c r="AM148" i="21" s="1"/>
  <c r="X97" i="21"/>
  <c r="X148" i="21" s="1"/>
  <c r="K97" i="21"/>
  <c r="K148" i="21" s="1"/>
  <c r="AA97" i="21"/>
  <c r="AA148" i="21" s="1"/>
  <c r="S97" i="21"/>
  <c r="S148" i="21" s="1"/>
  <c r="P97" i="21"/>
  <c r="P148" i="21" s="1"/>
  <c r="AN97" i="21"/>
  <c r="AN148" i="21" s="1"/>
  <c r="AL97" i="21"/>
  <c r="AL148" i="21" s="1"/>
  <c r="M97" i="21"/>
  <c r="M148" i="21" s="1"/>
  <c r="AG22" i="39"/>
  <c r="AG28" i="39" s="1"/>
  <c r="AG31" i="38"/>
  <c r="AL22" i="39"/>
  <c r="AL28" i="39" s="1"/>
  <c r="AL31" i="38"/>
  <c r="Z31" i="38"/>
  <c r="Z22" i="39"/>
  <c r="Z28" i="39" s="1"/>
  <c r="X22" i="39"/>
  <c r="X28" i="39" s="1"/>
  <c r="X31" i="38"/>
  <c r="Z29" i="38"/>
  <c r="Z24" i="39"/>
  <c r="Z30" i="39" s="1"/>
  <c r="AJ29" i="38"/>
  <c r="AJ24" i="39"/>
  <c r="AJ30" i="39" s="1"/>
  <c r="V29" i="38"/>
  <c r="V24" i="39"/>
  <c r="V30" i="39" s="1"/>
  <c r="AR29" i="38"/>
  <c r="AR24" i="39"/>
  <c r="AR30" i="39" s="1"/>
  <c r="AM24" i="39"/>
  <c r="AM30" i="39" s="1"/>
  <c r="AM29" i="38"/>
  <c r="AP31" i="38"/>
  <c r="AP22" i="39"/>
  <c r="AP28" i="39" s="1"/>
  <c r="AQ22" i="39"/>
  <c r="AQ28" i="39" s="1"/>
  <c r="AQ31" i="38"/>
  <c r="AB31" i="38"/>
  <c r="AB22" i="39"/>
  <c r="AB28" i="39" s="1"/>
  <c r="K31" i="38"/>
  <c r="K22" i="39"/>
  <c r="K28" i="39" s="1"/>
  <c r="AK24" i="39"/>
  <c r="AK30" i="39" s="1"/>
  <c r="AK29" i="38"/>
  <c r="AC24" i="39"/>
  <c r="AC30" i="39" s="1"/>
  <c r="AC29" i="38"/>
  <c r="K24" i="39"/>
  <c r="K30" i="39" s="1"/>
  <c r="K29" i="38"/>
  <c r="AH24" i="39"/>
  <c r="AH30" i="39" s="1"/>
  <c r="AH29" i="38"/>
  <c r="AI29" i="38"/>
  <c r="AI24" i="39"/>
  <c r="AI30" i="39" s="1"/>
  <c r="AN22" i="39"/>
  <c r="AN28" i="39" s="1"/>
  <c r="AN31" i="38"/>
  <c r="O31" i="38"/>
  <c r="O22" i="39"/>
  <c r="O28" i="39" s="1"/>
  <c r="T31" i="38"/>
  <c r="T22" i="39"/>
  <c r="T28" i="39" s="1"/>
  <c r="AF22" i="39"/>
  <c r="AF28" i="39" s="1"/>
  <c r="AF31" i="38"/>
  <c r="R29" i="38"/>
  <c r="R24" i="39"/>
  <c r="R30" i="39" s="1"/>
  <c r="Y24" i="39"/>
  <c r="Y30" i="39" s="1"/>
  <c r="Y29" i="38"/>
  <c r="T24" i="39"/>
  <c r="T30" i="39" s="1"/>
  <c r="T29" i="38"/>
  <c r="M29" i="38"/>
  <c r="M24" i="39"/>
  <c r="M30" i="39" s="1"/>
  <c r="H55" i="38"/>
  <c r="H57" i="38"/>
  <c r="W22" i="39"/>
  <c r="W28" i="39" s="1"/>
  <c r="W31" i="38"/>
  <c r="AI22" i="39"/>
  <c r="AI28" i="39" s="1"/>
  <c r="AI31" i="38"/>
  <c r="M22" i="39"/>
  <c r="M28" i="39" s="1"/>
  <c r="M31" i="38"/>
  <c r="U22" i="39"/>
  <c r="U28" i="39" s="1"/>
  <c r="U31" i="38"/>
  <c r="AO24" i="39"/>
  <c r="AO30" i="39" s="1"/>
  <c r="AO29" i="38"/>
  <c r="Q24" i="39"/>
  <c r="Q30" i="39" s="1"/>
  <c r="Q29" i="38"/>
  <c r="O29" i="38"/>
  <c r="O24" i="39"/>
  <c r="O30" i="39" s="1"/>
  <c r="P29" i="38"/>
  <c r="P24" i="39"/>
  <c r="P30" i="39" s="1"/>
  <c r="H63" i="20"/>
  <c r="H67" i="20" s="1"/>
  <c r="J45" i="22"/>
  <c r="AD22" i="39"/>
  <c r="AD28" i="39" s="1"/>
  <c r="AD31" i="38"/>
  <c r="AR31" i="38"/>
  <c r="AR22" i="39"/>
  <c r="AR28" i="39" s="1"/>
  <c r="L22" i="39"/>
  <c r="L28" i="39" s="1"/>
  <c r="L31" i="38"/>
  <c r="S22" i="39"/>
  <c r="S28" i="39" s="1"/>
  <c r="S31" i="38"/>
  <c r="Q22" i="39"/>
  <c r="Q28" i="39" s="1"/>
  <c r="Q31" i="38"/>
  <c r="X29" i="38"/>
  <c r="X24" i="39"/>
  <c r="X30" i="39" s="1"/>
  <c r="J24" i="39"/>
  <c r="J30" i="39" s="1"/>
  <c r="J29" i="38"/>
  <c r="U29" i="38"/>
  <c r="U24" i="39"/>
  <c r="U30" i="39" s="1"/>
  <c r="N29" i="38"/>
  <c r="N24" i="39"/>
  <c r="N30" i="39" s="1"/>
  <c r="H46" i="39" l="1"/>
  <c r="H38" i="39"/>
  <c r="P28" i="38"/>
  <c r="P23" i="39"/>
  <c r="P29" i="39" s="1"/>
  <c r="R23" i="39"/>
  <c r="R29" i="39" s="1"/>
  <c r="R28" i="38"/>
  <c r="Z28" i="38"/>
  <c r="Z23" i="39"/>
  <c r="Z29" i="39" s="1"/>
  <c r="T23" i="39"/>
  <c r="T29" i="39" s="1"/>
  <c r="T28" i="38"/>
  <c r="S23" i="39"/>
  <c r="S29" i="39" s="1"/>
  <c r="S28" i="38"/>
  <c r="J28" i="38"/>
  <c r="J23" i="39"/>
  <c r="J29" i="39" s="1"/>
  <c r="H154" i="21"/>
  <c r="H155" i="21"/>
  <c r="AO28" i="38"/>
  <c r="AO23" i="39"/>
  <c r="AO29" i="39" s="1"/>
  <c r="U28" i="38"/>
  <c r="U23" i="39"/>
  <c r="U29" i="39" s="1"/>
  <c r="AA28" i="38"/>
  <c r="AA23" i="39"/>
  <c r="AA29" i="39" s="1"/>
  <c r="AH28" i="38"/>
  <c r="AH23" i="39"/>
  <c r="AH29" i="39" s="1"/>
  <c r="AR28" i="38"/>
  <c r="AR23" i="39"/>
  <c r="AR29" i="39" s="1"/>
  <c r="Q23" i="39"/>
  <c r="Q29" i="39" s="1"/>
  <c r="Q28" i="38"/>
  <c r="K23" i="39"/>
  <c r="K29" i="39" s="1"/>
  <c r="K28" i="38"/>
  <c r="AC23" i="39"/>
  <c r="AC29" i="39" s="1"/>
  <c r="AC28" i="38"/>
  <c r="AE28" i="38"/>
  <c r="AE23" i="39"/>
  <c r="AE29" i="39" s="1"/>
  <c r="W23" i="39"/>
  <c r="W29" i="39" s="1"/>
  <c r="W28" i="38"/>
  <c r="X28" i="38"/>
  <c r="X23" i="39"/>
  <c r="X29" i="39" s="1"/>
  <c r="AD23" i="39"/>
  <c r="AD29" i="39" s="1"/>
  <c r="AD28" i="38"/>
  <c r="AB28" i="38"/>
  <c r="AB23" i="39"/>
  <c r="AB29" i="39" s="1"/>
  <c r="N28" i="38"/>
  <c r="N23" i="39"/>
  <c r="N29" i="39" s="1"/>
  <c r="H56" i="38"/>
  <c r="M28" i="38"/>
  <c r="M23" i="39"/>
  <c r="M29" i="39" s="1"/>
  <c r="AM28" i="38"/>
  <c r="AM23" i="39"/>
  <c r="AM29" i="39" s="1"/>
  <c r="AQ28" i="38"/>
  <c r="AQ23" i="39"/>
  <c r="AQ29" i="39" s="1"/>
  <c r="AK23" i="39"/>
  <c r="AK29" i="39" s="1"/>
  <c r="AK28" i="38"/>
  <c r="Y28" i="38"/>
  <c r="Y23" i="39"/>
  <c r="Y29" i="39" s="1"/>
  <c r="H36" i="39"/>
  <c r="H44" i="39"/>
  <c r="H50" i="39" s="1"/>
  <c r="H38" i="33"/>
  <c r="A4" i="20"/>
  <c r="AL28" i="38"/>
  <c r="AL23" i="39"/>
  <c r="AL29" i="39" s="1"/>
  <c r="V23" i="39"/>
  <c r="V29" i="39" s="1"/>
  <c r="V28" i="38"/>
  <c r="AG28" i="38"/>
  <c r="AG23" i="39"/>
  <c r="AG29" i="39" s="1"/>
  <c r="O28" i="38"/>
  <c r="O23" i="39"/>
  <c r="O29" i="39" s="1"/>
  <c r="L23" i="39"/>
  <c r="L29" i="39" s="1"/>
  <c r="L28" i="38"/>
  <c r="H54" i="38"/>
  <c r="AN23" i="39"/>
  <c r="AN29" i="39" s="1"/>
  <c r="AN28" i="38"/>
  <c r="AF28" i="38"/>
  <c r="AF23" i="39"/>
  <c r="AF29" i="39" s="1"/>
  <c r="AI23" i="39"/>
  <c r="AI29" i="39" s="1"/>
  <c r="AI28" i="38"/>
  <c r="AP28" i="38"/>
  <c r="AP23" i="39"/>
  <c r="AP29" i="39" s="1"/>
  <c r="AJ28" i="38"/>
  <c r="AJ23" i="39"/>
  <c r="AJ29" i="39" s="1"/>
  <c r="H159" i="21" l="1"/>
  <c r="H37" i="39"/>
  <c r="H45" i="39"/>
  <c r="H51" i="39" s="1"/>
  <c r="H53" i="39" s="1"/>
  <c r="H62" i="39" s="1"/>
  <c r="H53" i="38"/>
  <c r="H59" i="38" s="1"/>
  <c r="H57" i="39"/>
  <c r="H30" i="24" s="1"/>
  <c r="H58" i="39" l="1"/>
  <c r="H31" i="24" s="1"/>
  <c r="A4" i="39"/>
  <c r="H40" i="33"/>
  <c r="H62" i="38"/>
  <c r="H63" i="38" s="1"/>
  <c r="H60" i="38"/>
  <c r="A4" i="21"/>
  <c r="H36" i="33"/>
  <c r="H81" i="38" l="1"/>
  <c r="N43" i="22" s="1"/>
  <c r="H77" i="38"/>
  <c r="H79" i="38"/>
  <c r="L43" i="22" s="1"/>
  <c r="H78" i="38"/>
  <c r="K43" i="22" s="1"/>
  <c r="H80" i="38"/>
  <c r="M43" i="22" s="1"/>
  <c r="M78" i="22" l="1"/>
  <c r="M47" i="22"/>
  <c r="M70" i="22" s="1"/>
  <c r="K47" i="22"/>
  <c r="K70" i="22" s="1"/>
  <c r="K78" i="22"/>
  <c r="L47" i="22"/>
  <c r="L70" i="22" s="1"/>
  <c r="L78" i="22"/>
  <c r="J43" i="22"/>
  <c r="H83" i="38"/>
  <c r="H87" i="38" s="1"/>
  <c r="N47" i="22"/>
  <c r="N70" i="22" s="1"/>
  <c r="N78" i="22"/>
  <c r="N84" i="22" l="1"/>
  <c r="N130" i="22" s="1"/>
  <c r="H37" i="33"/>
  <c r="A4" i="38"/>
  <c r="J78" i="22"/>
  <c r="J47" i="22"/>
  <c r="L84" i="22"/>
  <c r="L130" i="22" s="1"/>
  <c r="K84" i="22"/>
  <c r="K130" i="22" s="1"/>
  <c r="M84" i="22"/>
  <c r="M130" i="22" s="1"/>
  <c r="H49" i="22" l="1"/>
  <c r="J70" i="22"/>
  <c r="J84" i="22" s="1"/>
  <c r="J130" i="22" s="1"/>
  <c r="H134" i="22" l="1"/>
  <c r="J146" i="22" s="1"/>
  <c r="H18" i="24" s="1"/>
  <c r="H140" i="22" l="1"/>
  <c r="H150" i="22" s="1"/>
  <c r="N146" i="22"/>
  <c r="M146" i="22"/>
  <c r="H21" i="24" s="1"/>
  <c r="K146" i="22"/>
  <c r="H19" i="24" s="1"/>
  <c r="L146" i="22"/>
  <c r="H20" i="24" s="1"/>
  <c r="H39" i="24" l="1"/>
  <c r="H23" i="23" s="1"/>
  <c r="H23" i="24"/>
  <c r="H43" i="24" s="1"/>
  <c r="A4" i="24" s="1"/>
  <c r="H36" i="24"/>
  <c r="H20" i="23" s="1"/>
  <c r="H42" i="33"/>
  <c r="H38" i="24"/>
  <c r="H22" i="23" s="1"/>
  <c r="H154" i="22"/>
  <c r="H188" i="22" s="1"/>
  <c r="H37" i="24"/>
  <c r="H21" i="23" s="1"/>
  <c r="A4" i="22" l="1"/>
  <c r="H39" i="33"/>
  <c r="H43" i="33" s="1"/>
  <c r="A4" i="33" s="1"/>
</calcChain>
</file>

<file path=xl/sharedStrings.xml><?xml version="1.0" encoding="utf-8"?>
<sst xmlns="http://schemas.openxmlformats.org/spreadsheetml/2006/main" count="2991" uniqueCount="795">
  <si>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</si>
  <si>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</si>
  <si>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</si>
  <si>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</si>
  <si>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</si>
  <si>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</si>
  <si>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</si>
  <si>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</si>
  <si>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</si>
  <si>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</si>
  <si>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</si>
  <si>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</si>
  <si>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</si>
  <si>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</si>
  <si>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</si>
  <si>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</si>
  <si>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</si>
  <si>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</si>
  <si>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</si>
  <si>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</si>
  <si>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</si>
  <si>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</si>
  <si>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</si>
  <si>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</si>
  <si>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</si>
  <si>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</si>
  <si>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</si>
  <si>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</si>
  <si>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</si>
  <si>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</si>
  <si>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</si>
  <si>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</si>
  <si>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</si>
  <si>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</si>
  <si>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</si>
  <si>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</si>
  <si>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</si>
  <si>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</si>
  <si>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</si>
  <si>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</si>
  <si>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</si>
  <si>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</si>
  <si>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</si>
  <si>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</si>
  <si>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</si>
  <si>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</si>
  <si>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</si>
  <si>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</si>
  <si>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</si>
  <si>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</si>
  <si>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</si>
  <si>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</si>
  <si>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</si>
  <si>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</si>
  <si>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</si>
  <si>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</si>
  <si>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</si>
  <si>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</si>
  <si>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</si>
  <si>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</si>
  <si>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</si>
  <si>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</si>
  <si>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</si>
  <si>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</si>
  <si>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</si>
  <si>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</si>
  <si>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</si>
  <si>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</si>
  <si>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</si>
  <si>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</si>
  <si>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</si>
  <si>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</si>
  <si>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</si>
  <si>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</si>
  <si>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</si>
  <si>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</si>
  <si>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</si>
  <si>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</si>
  <si>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</si>
  <si>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</si>
  <si>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</si>
  <si>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</si>
  <si>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</si>
  <si>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</si>
  <si>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</si>
  <si>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</si>
  <si>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</si>
  <si>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</si>
  <si>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</si>
  <si>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</si>
  <si>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</si>
  <si>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</si>
  <si>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</si>
  <si>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</si>
  <si>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</si>
  <si>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</si>
  <si>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</si>
  <si>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</si>
  <si>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</si>
  <si>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</si>
  <si>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</si>
  <si>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</si>
  <si>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</si>
  <si>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</si>
  <si>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</si>
  <si>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</si>
  <si>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</si>
  <si>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</si>
  <si>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</si>
  <si>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</si>
  <si>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</si>
  <si>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</si>
  <si>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</si>
  <si>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</si>
  <si>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</si>
  <si>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</si>
  <si>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</si>
  <si>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</si>
  <si>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</si>
  <si>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</si>
  <si>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</si>
  <si>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</si>
  <si>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</si>
  <si>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</si>
  <si>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</si>
  <si>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</si>
  <si>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</si>
  <si>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</si>
  <si>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</si>
  <si>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</si>
  <si>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</si>
  <si>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</si>
  <si>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</si>
  <si>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</si>
  <si>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</si>
  <si>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</si>
  <si>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</si>
  <si>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</si>
  <si>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</si>
  <si>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</si>
  <si>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</si>
  <si>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</si>
  <si>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</si>
  <si>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</si>
  <si>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</si>
  <si>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</si>
  <si>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</si>
  <si>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</si>
  <si>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</si>
  <si>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</si>
  <si>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</si>
  <si>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</si>
  <si>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</si>
  <si>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</si>
  <si>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</si>
  <si>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</si>
  <si>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</si>
  <si>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</si>
  <si>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</si>
  <si>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</si>
  <si>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</si>
  <si>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</si>
  <si>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</si>
  <si>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</si>
  <si>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</si>
  <si>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</si>
  <si>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</si>
  <si>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</si>
  <si>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</si>
  <si>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</si>
  <si>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</si>
  <si>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</si>
  <si>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</si>
  <si>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</si>
  <si>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</si>
  <si>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</si>
  <si>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</si>
  <si>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</si>
  <si>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</si>
  <si>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</si>
  <si>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</si>
  <si>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</si>
  <si>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</si>
  <si>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</si>
  <si>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</si>
  <si>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</si>
  <si>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</si>
  <si>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</si>
  <si>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</si>
  <si>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</si>
  <si>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</si>
  <si>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</si>
  <si>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</si>
  <si>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</si>
  <si>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</si>
  <si>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</si>
  <si>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</si>
  <si>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</si>
  <si>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</si>
  <si>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</si>
  <si>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</si>
  <si>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</si>
  <si>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</si>
  <si>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</si>
  <si>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</si>
  <si>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</si>
  <si>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</si>
  <si>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</si>
  <si>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</si>
  <si>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</si>
  <si>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</si>
  <si>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</si>
  <si>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</si>
  <si>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</si>
  <si>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</si>
  <si>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</si>
  <si>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</si>
  <si>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</si>
  <si>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</si>
  <si>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</si>
  <si>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</si>
  <si>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</si>
  <si>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</si>
  <si>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</si>
  <si>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</si>
  <si>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</si>
  <si>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</si>
  <si>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</si>
  <si>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</si>
  <si>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</si>
  <si>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</si>
  <si>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</si>
  <si>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</si>
  <si>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</si>
  <si>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</si>
  <si>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</si>
  <si>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</si>
  <si>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</si>
  <si>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</si>
  <si>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</si>
  <si>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</si>
  <si>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</si>
  <si>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</si>
  <si>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</si>
  <si>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</si>
  <si>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</si>
  <si>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</si>
  <si>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</si>
  <si>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</si>
  <si>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</si>
  <si>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</si>
  <si>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</si>
  <si>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</si>
  <si>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</si>
  <si>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</si>
  <si>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</si>
  <si>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</si>
  <si>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</si>
  <si>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</si>
  <si>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</si>
  <si>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</si>
  <si>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</si>
  <si>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</si>
  <si>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</si>
  <si>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</si>
  <si>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</si>
  <si>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</si>
  <si>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</si>
  <si>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</si>
  <si>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</si>
  <si>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</si>
  <si>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</si>
  <si>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</si>
  <si>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</si>
  <si>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</si>
  <si>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</si>
  <si>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</si>
  <si>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</si>
  <si>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</si>
  <si>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</si>
  <si>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</si>
  <si>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</si>
  <si>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</si>
  <si>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</si>
  <si>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</si>
  <si>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</si>
  <si>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</si>
  <si>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</si>
  <si>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</si>
  <si>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</si>
  <si>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</si>
  <si>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</si>
  <si>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</si>
  <si>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</si>
  <si>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</si>
  <si>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</si>
  <si>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</si>
  <si>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</si>
  <si>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</si>
  <si>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</si>
  <si>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</si>
  <si>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</si>
  <si>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</si>
  <si>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</si>
  <si>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</si>
  <si>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</si>
  <si>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</si>
  <si>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</si>
  <si>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</si>
  <si>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</si>
  <si>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</si>
  <si>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</si>
  <si>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</si>
  <si>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</si>
  <si>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</si>
  <si>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</si>
  <si>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</si>
  <si>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</si>
  <si>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</si>
  <si>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</si>
  <si>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</si>
  <si>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</si>
  <si>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</si>
  <si>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</si>
  <si>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</si>
  <si>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</si>
  <si>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</si>
  <si>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</si>
  <si>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</si>
  <si>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</si>
  <si>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</si>
  <si>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</si>
  <si>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</si>
  <si>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</si>
  <si>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</si>
  <si>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</si>
  <si>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</si>
  <si>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</si>
  <si>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</si>
  <si>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</si>
  <si>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</si>
  <si>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</si>
  <si>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</si>
  <si>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</si>
  <si>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</si>
  <si>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</si>
  <si>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</si>
  <si>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</si>
  <si>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</si>
  <si>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</si>
  <si>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</si>
  <si>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</si>
  <si>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</si>
  <si>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</si>
  <si>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</si>
  <si>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</si>
  <si>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</si>
  <si>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</si>
  <si>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</si>
  <si>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</si>
  <si>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</si>
  <si>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</si>
  <si>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</si>
  <si>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</si>
  <si>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</si>
  <si>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</si>
  <si>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</si>
  <si>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</si>
  <si>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</si>
  <si>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</si>
  <si>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</si>
  <si>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</si>
  <si>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</si>
  <si>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</si>
  <si>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</si>
  <si>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</si>
  <si>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</si>
  <si>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</si>
  <si>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</si>
  <si>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</si>
  <si>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</si>
  <si>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</si>
  <si>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</si>
  <si>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</si>
  <si>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</si>
  <si>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</si>
  <si>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</si>
  <si>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</si>
  <si>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</si>
  <si>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</si>
  <si>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</si>
  <si>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</si>
  <si>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</si>
  <si>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</si>
  <si>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</si>
  <si>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</si>
  <si>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</si>
  <si>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</si>
  <si>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</si>
  <si>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</si>
  <si>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</si>
  <si>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</si>
  <si>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</si>
  <si>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</si>
  <si>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</si>
  <si>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</si>
  <si>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</si>
  <si>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</si>
  <si>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</si>
  <si>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</si>
  <si>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</si>
  <si>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</si>
  <si>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</si>
  <si>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</si>
  <si>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</si>
  <si>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</si>
  <si>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</si>
  <si>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</si>
  <si>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</si>
  <si>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</si>
  <si>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</si>
  <si>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</si>
  <si>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</si>
  <si>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</si>
  <si>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</si>
  <si>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</si>
  <si>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</si>
  <si>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</si>
  <si>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</si>
  <si>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</si>
  <si>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</si>
  <si>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</si>
  <si>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</si>
  <si>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</si>
  <si>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</si>
  <si>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</si>
  <si>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</si>
  <si>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</si>
  <si>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</si>
  <si>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</si>
  <si>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</si>
  <si>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</si>
  <si>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</si>
  <si>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</si>
  <si>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</si>
  <si>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</si>
  <si>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</si>
  <si>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</si>
  <si>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</si>
  <si>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</si>
  <si>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</si>
  <si>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</si>
  <si>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</si>
  <si>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</si>
  <si>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</si>
  <si>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</si>
  <si>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</si>
  <si>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</si>
  <si>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</si>
  <si>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</si>
  <si>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</si>
  <si>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</si>
  <si>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</si>
  <si>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</si>
  <si>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</si>
  <si>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</si>
  <si>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</si>
  <si>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</si>
  <si>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</si>
  <si>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</si>
  <si>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</si>
  <si>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</si>
  <si>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</si>
  <si>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</si>
  <si>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</si>
  <si>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</si>
  <si>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</si>
  <si>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</si>
  <si>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</si>
  <si>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</si>
  <si>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</si>
  <si>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</si>
  <si>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</si>
  <si>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</si>
  <si>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</si>
  <si>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</si>
  <si>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</si>
  <si>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</si>
  <si>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</si>
  <si>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</si>
  <si>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</si>
  <si>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</si>
  <si>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</si>
  <si>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</si>
  <si>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</si>
  <si>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</si>
  <si>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</si>
  <si>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</si>
  <si>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</si>
  <si>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</si>
  <si>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</si>
  <si>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</si>
  <si>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</si>
  <si>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</si>
  <si>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</si>
  <si>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</si>
  <si>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</si>
  <si>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</si>
  <si>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</si>
  <si>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</si>
  <si>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</si>
  <si>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</si>
  <si>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</si>
  <si>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</si>
  <si>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</si>
  <si>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</si>
  <si>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</si>
  <si>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</si>
  <si>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</si>
  <si>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</si>
  <si>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</si>
  <si>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</si>
  <si>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</si>
  <si>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</si>
  <si>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</si>
  <si>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</si>
  <si>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</si>
  <si>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</si>
  <si>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</si>
  <si>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</si>
  <si>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</si>
  <si>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</si>
  <si>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</si>
  <si>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</si>
  <si>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</si>
  <si>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</si>
  <si>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</si>
  <si>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</si>
  <si>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</si>
  <si>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</si>
  <si>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</si>
  <si>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</si>
  <si>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</si>
  <si>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</si>
  <si>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</si>
  <si>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</si>
  <si>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</si>
  <si>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</si>
  <si>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</si>
  <si>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</si>
  <si>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</si>
  <si>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</si>
  <si>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</si>
  <si>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</si>
  <si>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</si>
  <si>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</si>
  <si>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</si>
  <si>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</si>
  <si>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</si>
  <si>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</si>
  <si>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</si>
  <si>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</si>
  <si>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</si>
  <si>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</si>
  <si>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</si>
  <si>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</si>
  <si>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</si>
  <si>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</si>
  <si>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</si>
  <si>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</si>
  <si>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</si>
  <si>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</si>
  <si>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</si>
  <si>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</si>
  <si>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</si>
  <si>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</si>
  <si>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</si>
  <si>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</si>
  <si>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</si>
  <si>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</si>
  <si>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</si>
  <si>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</si>
  <si>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</si>
  <si>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</si>
  <si>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</si>
  <si>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</si>
  <si>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</si>
  <si>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</si>
  <si>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</si>
  <si>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</si>
  <si>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</si>
  <si>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</si>
  <si>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</si>
  <si>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</si>
  <si>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</si>
  <si>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</si>
  <si>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</si>
  <si>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</si>
  <si>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</si>
  <si>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</si>
  <si>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</si>
  <si>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</si>
  <si>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</si>
  <si>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</si>
  <si>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</si>
  <si>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</si>
  <si>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</si>
  <si>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</si>
  <si>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</si>
  <si>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</si>
  <si>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</si>
  <si>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</si>
  <si>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</si>
  <si>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</si>
  <si>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</si>
  <si>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</si>
  <si>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</si>
  <si>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</si>
  <si>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</si>
  <si>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</si>
  <si>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</si>
  <si>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</si>
  <si>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</si>
  <si>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</si>
  <si>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</si>
  <si>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</si>
  <si>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</si>
  <si>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</si>
  <si>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</si>
  <si>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</si>
  <si>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</si>
  <si>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</si>
  <si>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</si>
  <si>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</si>
  <si>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</si>
  <si>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</si>
  <si>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</si>
  <si>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</si>
  <si>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</si>
  <si>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</si>
  <si>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</si>
  <si>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</si>
  <si>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</si>
  <si>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</si>
  <si>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</si>
  <si>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</si>
  <si>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</si>
  <si>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</si>
  <si>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</si>
  <si>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</si>
  <si>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</si>
  <si>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</si>
  <si>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</si>
  <si>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</si>
  <si>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</si>
  <si>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</si>
  <si>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</si>
  <si>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</si>
  <si>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</si>
  <si>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</si>
  <si>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</si>
  <si>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</si>
  <si>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</si>
  <si>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</si>
  <si>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</si>
  <si>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</si>
  <si>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</si>
  <si>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</si>
  <si>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</si>
  <si>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</si>
  <si>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</si>
  <si>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</si>
  <si>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</si>
  <si>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</si>
  <si>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</si>
  <si>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</si>
  <si>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</si>
  <si>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</si>
  <si>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</si>
  <si>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</si>
  <si>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</si>
  <si>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</si>
  <si>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</si>
  <si>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</si>
  <si>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</si>
  <si>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</si>
  <si>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</si>
  <si>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</si>
  <si>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</si>
  <si>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</si>
  <si>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</si>
  <si>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</si>
  <si>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</si>
  <si>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</si>
  <si>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</si>
  <si>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</si>
  <si>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</si>
  <si>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</si>
  <si>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</si>
  <si>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</si>
  <si>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</si>
  <si>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</si>
  <si>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</si>
  <si>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</si>
  <si>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</si>
  <si>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</si>
  <si>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</si>
  <si>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</si>
  <si>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</si>
  <si>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</si>
  <si>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</si>
  <si>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</si>
  <si>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</si>
  <si>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</si>
  <si>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</si>
  <si>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</si>
  <si>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</si>
  <si>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</si>
  <si>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</si>
  <si>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</si>
  <si>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</si>
  <si>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</si>
  <si>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</si>
  <si>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</si>
  <si>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</si>
  <si>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</si>
  <si>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</si>
  <si>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</si>
  <si>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</si>
  <si>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</si>
  <si>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</si>
  <si>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</si>
  <si>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</si>
  <si>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</si>
  <si>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</si>
  <si>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</si>
  <si>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</si>
  <si>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</si>
  <si>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</si>
  <si>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</si>
  <si>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</si>
  <si>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</si>
  <si>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</si>
  <si>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</si>
  <si>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</si>
  <si>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</si>
  <si>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</si>
  <si>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</si>
  <si>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</si>
  <si>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</si>
  <si>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</si>
  <si>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</si>
  <si>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</si>
  <si>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</si>
  <si>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</si>
  <si>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</si>
  <si>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</si>
  <si>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</si>
  <si>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</si>
  <si>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</si>
  <si>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</si>
  <si>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</si>
  <si>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</si>
  <si>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</si>
  <si>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</si>
  <si>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</si>
  <si>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</si>
  <si>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</si>
  <si>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</si>
  <si>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</si>
  <si>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</si>
  <si>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</si>
  <si>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</si>
  <si>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</si>
  <si>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</si>
  <si>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</si>
  <si>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</si>
  <si>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</si>
  <si>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</si>
  <si>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</si>
  <si>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</si>
  <si>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</si>
  <si>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</si>
  <si>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</si>
  <si>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</si>
  <si>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</si>
  <si>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</si>
  <si>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</si>
  <si>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>Release for 2025/26 charge setting</t>
  </si>
  <si>
    <t>2025/26</t>
  </si>
  <si>
    <t xml:space="preserve">Release for charge setting. Cover sheet and version control updated only. </t>
  </si>
  <si>
    <t>Attachment A_2025-26 Charging Methodologies Pre-Release (shared on 09/10/2023)</t>
  </si>
  <si>
    <t>Final model used for charging 2025/26</t>
  </si>
  <si>
    <t>Electricity North West Limited</t>
  </si>
  <si>
    <t>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</si>
</sst>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7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  <xf numFmtId="10" fontId="1" fillId="2" borderId="0" xfId="13" applyNumberFormat="1" applyFill="1" applyBorder="1" applyAlignment="1" applyProtection="1">
      <alignment horizontal="right"/>
      <protection locked="0"/>
    </xf>
    <xf numFmtId="169" fontId="1" fillId="2" borderId="19" xfId="13" applyNumberFormat="1" applyFill="1" applyBorder="1" applyAlignment="1" applyProtection="1">
      <alignment horizontal="right"/>
      <protection locked="0"/>
    </xf>
    <xf numFmtId="169" fontId="1" fillId="2" borderId="0" xfId="13" applyNumberFormat="1" applyFill="1" applyBorder="1" applyAlignment="1" applyProtection="1">
      <alignment horizontal="right"/>
      <protection locked="0"/>
    </xf>
    <xf numFmtId="169" fontId="1" fillId="2" borderId="20" xfId="13" applyNumberFormat="1" applyFill="1" applyBorder="1" applyAlignment="1" applyProtection="1">
      <alignment horizontal="right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CCFF"/>
      <color rgb="FFC9C9C9"/>
      <color rgb="FFFF9999"/>
      <color rgb="FFCCCCFF"/>
      <color rgb="FFFFCC99"/>
      <color rgb="FF275792"/>
      <color rgb="FFA5A5A5"/>
      <color rgb="FF808080"/>
      <color rgb="FF4B8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788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45236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A_2025-26 Charging Methodologies Pre-Release (shared on 09/10/2023)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741</v>
      </c>
    </row>
    <row r="17" spans="2:4" x14ac:dyDescent="0.25">
      <c r="B17" s="31"/>
      <c r="D17" s="37" t="s">
        <v>711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789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793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794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 t="s">
        <v>792</v>
      </c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0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Electricity North West Limited - v1.0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LOOKUP(2,1/(F20:F30&lt;&gt;""),F20:F30)</f>
        <v>45236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LOOKUP(2,1/(G20:G30&lt;&gt;""),G20:G30)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736</v>
      </c>
      <c r="H11" s="66">
        <f>LOOKUP(2,1/(H20:H30&lt;&gt;""),H20:H30)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611</v>
      </c>
      <c r="H13" s="65" t="str">
        <f>LOOKUP(2,1/(I20:I30&lt;&gt;""),I20:I30)</f>
        <v>Attachment A_2025-26 Charging Methodologies Pre-Release (shared on 09/10/2023)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612</v>
      </c>
      <c r="H15" s="64" t="str">
        <f>LOOKUP(2,1/(J20:J30&lt;&gt;""),J20:J30)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738</v>
      </c>
      <c r="I19" s="70" t="s">
        <v>608</v>
      </c>
      <c r="J19" s="70" t="s">
        <v>609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712</v>
      </c>
      <c r="H20" s="7">
        <v>1</v>
      </c>
      <c r="I20" s="3" t="s">
        <v>430</v>
      </c>
      <c r="J20" s="3" t="s">
        <v>713</v>
      </c>
      <c r="K20" s="3" t="s">
        <v>564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712</v>
      </c>
      <c r="H21" s="7">
        <v>2</v>
      </c>
      <c r="I21" s="3" t="s">
        <v>722</v>
      </c>
      <c r="J21" s="3" t="s">
        <v>713</v>
      </c>
      <c r="K21" s="3" t="s">
        <v>564</v>
      </c>
      <c r="L21" s="3" t="s">
        <v>723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712</v>
      </c>
      <c r="H22" s="7">
        <v>3</v>
      </c>
      <c r="I22" s="28" t="s">
        <v>729</v>
      </c>
      <c r="J22" s="28" t="s">
        <v>713</v>
      </c>
      <c r="K22" s="28" t="s">
        <v>564</v>
      </c>
      <c r="L22" s="28" t="s">
        <v>740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735</v>
      </c>
      <c r="H23" s="7">
        <v>3</v>
      </c>
      <c r="I23" s="28" t="s">
        <v>737</v>
      </c>
      <c r="J23" s="28" t="s">
        <v>713</v>
      </c>
      <c r="K23" s="28" t="s">
        <v>564</v>
      </c>
      <c r="L23" s="28" t="s">
        <v>739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735</v>
      </c>
      <c r="H24" s="7">
        <v>4</v>
      </c>
      <c r="I24" s="3" t="s">
        <v>742</v>
      </c>
      <c r="J24" s="28" t="s">
        <v>713</v>
      </c>
      <c r="K24" s="28" t="s">
        <v>564</v>
      </c>
      <c r="L24" s="28" t="s">
        <v>739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735</v>
      </c>
      <c r="H25" s="7">
        <v>4</v>
      </c>
      <c r="I25" s="3" t="s">
        <v>749</v>
      </c>
      <c r="J25" s="28" t="s">
        <v>713</v>
      </c>
      <c r="K25" s="28" t="s">
        <v>564</v>
      </c>
      <c r="L25" s="28" t="s">
        <v>750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735</v>
      </c>
      <c r="H26" s="7">
        <v>4</v>
      </c>
      <c r="I26" s="3" t="s">
        <v>751</v>
      </c>
      <c r="J26" s="28" t="s">
        <v>713</v>
      </c>
      <c r="K26" s="28" t="s">
        <v>564</v>
      </c>
      <c r="L26" s="28" t="s">
        <v>752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712</v>
      </c>
      <c r="H27" s="7">
        <v>4</v>
      </c>
      <c r="I27" s="3" t="s">
        <v>784</v>
      </c>
      <c r="J27" s="28" t="s">
        <v>713</v>
      </c>
      <c r="K27" s="28" t="s">
        <v>564</v>
      </c>
      <c r="L27" s="3" t="s">
        <v>783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735</v>
      </c>
      <c r="H28" s="7">
        <v>5</v>
      </c>
      <c r="I28" s="3" t="s">
        <v>785</v>
      </c>
      <c r="J28" s="3" t="s">
        <v>713</v>
      </c>
      <c r="K28" s="3" t="s">
        <v>564</v>
      </c>
      <c r="L28" s="3" t="s">
        <v>786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735</v>
      </c>
      <c r="H29" s="7">
        <v>5</v>
      </c>
      <c r="I29" s="3" t="s">
        <v>791</v>
      </c>
      <c r="J29" s="3" t="s">
        <v>713</v>
      </c>
      <c r="K29" s="3" t="s">
        <v>564</v>
      </c>
      <c r="L29" s="3" t="s">
        <v>790</v>
      </c>
    </row>
    <row r="30" spans="1:12" x14ac:dyDescent="0.25">
      <c r="A30" s="60"/>
      <c r="B30" s="60"/>
      <c r="C30" s="60"/>
      <c r="D30" s="60"/>
      <c r="E30" s="60"/>
      <c r="F30" s="3"/>
      <c r="G30" s="3"/>
      <c r="H30" s="7"/>
      <c r="I30" s="3"/>
      <c r="J30" s="3"/>
      <c r="K30" s="3"/>
      <c r="L30" s="3"/>
    </row>
    <row r="32" spans="1:12" x14ac:dyDescent="0.25">
      <c r="B32" s="68" t="s">
        <v>20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4" spans="2:12" x14ac:dyDescent="0.25">
      <c r="E34" s="71" t="s">
        <v>21</v>
      </c>
    </row>
    <row r="35" spans="2:12" x14ac:dyDescent="0.25">
      <c r="F35" s="41" t="s">
        <v>22</v>
      </c>
      <c r="G35" s="41" t="s">
        <v>231</v>
      </c>
      <c r="H35" s="72">
        <f>MEAV!H147</f>
        <v>0</v>
      </c>
    </row>
    <row r="36" spans="2:12" x14ac:dyDescent="0.25">
      <c r="F36" t="s">
        <v>23</v>
      </c>
      <c r="G36" t="s">
        <v>231</v>
      </c>
      <c r="H36" s="73">
        <f>Expenditure!H159</f>
        <v>0</v>
      </c>
    </row>
    <row r="37" spans="2:12" x14ac:dyDescent="0.25">
      <c r="F37" t="s">
        <v>311</v>
      </c>
      <c r="G37" t="s">
        <v>231</v>
      </c>
      <c r="H37" s="73">
        <f>Expensed!H87</f>
        <v>0</v>
      </c>
    </row>
    <row r="38" spans="2:12" x14ac:dyDescent="0.25">
      <c r="F38" t="s">
        <v>24</v>
      </c>
      <c r="G38" t="s">
        <v>231</v>
      </c>
      <c r="H38" s="73">
        <f>Capitalised!H67</f>
        <v>0</v>
      </c>
    </row>
    <row r="39" spans="2:12" x14ac:dyDescent="0.25">
      <c r="F39" t="s">
        <v>25</v>
      </c>
      <c r="G39" t="s">
        <v>231</v>
      </c>
      <c r="H39" s="73">
        <f>'Rev allocation'!H188</f>
        <v>0</v>
      </c>
    </row>
    <row r="40" spans="2:12" x14ac:dyDescent="0.25">
      <c r="F40" t="s">
        <v>312</v>
      </c>
      <c r="G40" t="s">
        <v>231</v>
      </c>
      <c r="H40" s="73">
        <f>Direct!H62</f>
        <v>0</v>
      </c>
    </row>
    <row r="41" spans="2:12" x14ac:dyDescent="0.25">
      <c r="F41" t="s">
        <v>313</v>
      </c>
      <c r="G41" t="s">
        <v>231</v>
      </c>
      <c r="H41" s="73">
        <f>'EDCM discounts'!H113</f>
        <v>0</v>
      </c>
    </row>
    <row r="42" spans="2:12" x14ac:dyDescent="0.25">
      <c r="F42" s="55" t="s">
        <v>26</v>
      </c>
      <c r="G42" s="55" t="s">
        <v>231</v>
      </c>
      <c r="H42" s="74">
        <f>'CDCM discounts'!H43</f>
        <v>0</v>
      </c>
    </row>
    <row r="43" spans="2:12" x14ac:dyDescent="0.25">
      <c r="F43" s="75" t="s">
        <v>610</v>
      </c>
      <c r="G43" s="75" t="s">
        <v>231</v>
      </c>
      <c r="H43" s="76">
        <f>SUM(H35:H42)</f>
        <v>0</v>
      </c>
    </row>
    <row r="44" spans="2:12" x14ac:dyDescent="0.25">
      <c r="I44" s="77"/>
      <c r="J44" s="77"/>
    </row>
    <row r="45" spans="2:12" x14ac:dyDescent="0.25">
      <c r="B45" s="68" t="s">
        <v>27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7" spans="2:12" x14ac:dyDescent="0.25">
      <c r="F47" s="70" t="s">
        <v>28</v>
      </c>
    </row>
    <row r="48" spans="2:12" x14ac:dyDescent="0.25">
      <c r="F48" s="5" t="s">
        <v>19</v>
      </c>
    </row>
    <row r="49" spans="2:12" x14ac:dyDescent="0.25">
      <c r="F49" s="5" t="s">
        <v>607</v>
      </c>
    </row>
    <row r="50" spans="2:12" x14ac:dyDescent="0.25">
      <c r="F50" s="5" t="s">
        <v>712</v>
      </c>
    </row>
    <row r="51" spans="2:12" ht="30" x14ac:dyDescent="0.25">
      <c r="F51" s="29" t="s">
        <v>735</v>
      </c>
    </row>
    <row r="52" spans="2:12" x14ac:dyDescent="0.25">
      <c r="F52" s="5"/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 t="s">
        <v>29</v>
      </c>
    </row>
    <row r="60" spans="2:12" x14ac:dyDescent="0.25">
      <c r="B60" s="68" t="s">
        <v>30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5:H43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0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0" xr:uid="{00000000-0002-0000-0100-000001000000}">
      <formula1>$F$48:$F$58</formula1>
    </dataValidation>
  </dataValidations>
  <hyperlinks>
    <hyperlink ref="A1" location="Index!A1" display="Index!A1" xr:uid="{00000000-0004-0000-0100-000000000000}"/>
    <hyperlink ref="F37" location="'Expensed'!A1" display="Expensed" xr:uid="{00000000-0004-0000-0100-000001000000}"/>
    <hyperlink ref="F40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Electricity North West Limited - v1.0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v5 - 2025/26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Electricity North West Limited - v1.0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661</v>
      </c>
    </row>
    <row r="8" spans="1:8" x14ac:dyDescent="0.25">
      <c r="C8" s="78" t="s">
        <v>662</v>
      </c>
    </row>
    <row r="10" spans="1:8" x14ac:dyDescent="0.25">
      <c r="B10" s="68" t="s">
        <v>654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control'!$B$32</f>
        <v>Model checks</v>
      </c>
    </row>
    <row r="19" spans="6:7" ht="15.75" thickBot="1" x14ac:dyDescent="0.3">
      <c r="F19" s="82" t="s">
        <v>483</v>
      </c>
      <c r="G19" s="81" t="str">
        <f>'Version control'!$B$45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655</v>
      </c>
      <c r="C46" s="68"/>
      <c r="D46" s="68"/>
      <c r="E46" s="68"/>
      <c r="F46" s="68"/>
      <c r="G46" s="68"/>
    </row>
    <row r="48" spans="2:7" x14ac:dyDescent="0.25">
      <c r="C48" s="78" t="s">
        <v>663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667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613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658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668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630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565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631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565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565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632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673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724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725</v>
      </c>
      <c r="F51" s="31"/>
      <c r="G51" s="103" t="s">
        <v>181</v>
      </c>
      <c r="H51" s="8" t="s">
        <v>724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727</v>
      </c>
      <c r="G86" s="110" t="s">
        <v>354</v>
      </c>
      <c r="H86" s="11" t="s">
        <v>724</v>
      </c>
      <c r="I86" s="115" t="s">
        <v>314</v>
      </c>
      <c r="J86" s="114"/>
      <c r="K86" s="114"/>
      <c r="L86" s="114"/>
      <c r="M86" s="114"/>
      <c r="N86" s="59"/>
      <c r="O86" s="31" t="s">
        <v>734</v>
      </c>
    </row>
    <row r="87" spans="1:15" x14ac:dyDescent="0.25">
      <c r="A87" s="31"/>
      <c r="B87" s="31"/>
      <c r="C87" s="31"/>
      <c r="D87" s="31"/>
      <c r="E87" s="31"/>
      <c r="F87" s="110" t="s">
        <v>726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734</v>
      </c>
    </row>
    <row r="88" spans="1:15" x14ac:dyDescent="0.25">
      <c r="A88" s="31"/>
      <c r="B88" s="31"/>
      <c r="C88" s="31"/>
      <c r="D88" s="31"/>
      <c r="E88" s="31"/>
      <c r="F88" s="111" t="s">
        <v>754</v>
      </c>
      <c r="G88" s="112" t="s">
        <v>354</v>
      </c>
      <c r="H88" s="12" t="s">
        <v>724</v>
      </c>
      <c r="I88" s="115" t="s">
        <v>314</v>
      </c>
      <c r="J88" s="114"/>
      <c r="K88" s="114"/>
      <c r="L88" s="114"/>
      <c r="M88" s="114"/>
      <c r="N88" s="59"/>
      <c r="O88" s="31" t="s">
        <v>753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614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727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726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754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615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674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677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727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734</v>
      </c>
    </row>
    <row r="175" spans="1:15" x14ac:dyDescent="0.25">
      <c r="A175" s="31"/>
      <c r="B175" s="31"/>
      <c r="C175" s="31"/>
      <c r="D175" s="31"/>
      <c r="E175" s="31"/>
      <c r="F175" s="103" t="s">
        <v>726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734</v>
      </c>
    </row>
    <row r="176" spans="1:15" x14ac:dyDescent="0.25">
      <c r="A176" s="31"/>
      <c r="B176" s="31"/>
      <c r="C176" s="31"/>
      <c r="D176" s="31"/>
      <c r="E176" s="31"/>
      <c r="F176" s="112" t="s">
        <v>754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753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664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675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676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681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678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679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680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682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683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684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566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685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686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566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616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665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666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565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748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746</v>
      </c>
      <c r="G410" t="s">
        <v>747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659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617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3">
        <v>0.1224283305350667</v>
      </c>
      <c r="I19" s="106" t="s">
        <v>314</v>
      </c>
      <c r="J19" s="116"/>
      <c r="K19" s="116"/>
      <c r="L19" s="116"/>
      <c r="M19" s="116"/>
      <c r="N19" s="59"/>
      <c r="O19" s="103" t="s">
        <v>596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618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3">
        <v>0.88780601213096844</v>
      </c>
      <c r="I26" s="106" t="s">
        <v>314</v>
      </c>
      <c r="J26" s="116"/>
      <c r="K26" s="116"/>
      <c r="L26" s="116"/>
      <c r="M26" s="116"/>
      <c r="N26" s="59"/>
      <c r="O26" s="103" t="s">
        <v>597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619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709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598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04">
        <v>946627313.66074491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05">
        <v>374443528.64998424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05">
        <v>993434469.85174394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05">
        <v>762561145.98728311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06">
        <v>0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772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773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782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754</v>
      </c>
      <c r="F49" s="31"/>
      <c r="G49" s="103" t="s">
        <v>439</v>
      </c>
      <c r="H49" s="205">
        <v>3571723.6971877087</v>
      </c>
      <c r="I49" s="127" t="s">
        <v>314</v>
      </c>
      <c r="J49" s="104"/>
      <c r="K49" s="104"/>
      <c r="L49" s="104"/>
      <c r="M49" s="104"/>
      <c r="N49" s="59"/>
      <c r="O49" s="128" t="s">
        <v>781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758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692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05">
        <v>535540918.95059514</v>
      </c>
      <c r="I56" s="127" t="s">
        <v>314</v>
      </c>
      <c r="J56" s="104"/>
      <c r="K56" s="104"/>
      <c r="L56" s="104"/>
      <c r="M56" s="104"/>
      <c r="N56" s="59"/>
      <c r="O56" s="128" t="s">
        <v>567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776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774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775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777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778</v>
      </c>
      <c r="F66" s="31"/>
      <c r="G66" s="103" t="s">
        <v>179</v>
      </c>
      <c r="H66" s="205">
        <v>208.5916666666667</v>
      </c>
      <c r="I66" s="106" t="s">
        <v>314</v>
      </c>
      <c r="J66" s="116"/>
      <c r="K66" s="116"/>
      <c r="L66" s="116"/>
      <c r="M66" s="116"/>
      <c r="N66" s="59"/>
      <c r="O66" s="128" t="s">
        <v>781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779</v>
      </c>
      <c r="F68" s="31"/>
      <c r="G68" s="103" t="s">
        <v>179</v>
      </c>
      <c r="H68" s="205">
        <v>408.90659996278873</v>
      </c>
      <c r="I68" s="106" t="s">
        <v>314</v>
      </c>
      <c r="J68" s="116"/>
      <c r="K68" s="116"/>
      <c r="L68" s="116"/>
      <c r="M68" s="116"/>
      <c r="N68" s="59"/>
      <c r="O68" s="128" t="s">
        <v>781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687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759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694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688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568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2269.9125879231683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98345.912216088545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60466.380003209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4612.8269014203379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4483.2569974058897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19315.005000000001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2352058.6290290575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3191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6908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6237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18880.694598272767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19878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0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7768.9155383933221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27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99519.426920230515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12867.951291556556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22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818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10480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98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14136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10373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9691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6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16930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16262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1050.4000000000001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309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0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0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12500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711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0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0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1616.383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364.13400000000001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261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0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0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1441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158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63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106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6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75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0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0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0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696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637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0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0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32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1546.8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52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3125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6226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212.88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166.32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5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175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1010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153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142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449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650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1077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760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693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599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27528.494505681105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681.74660799481308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1527.779453636246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88045.253901895238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88045.253901895238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88045.253901895238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1060.2953824340386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7870.0352428272736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7824.7094898122386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7870.0352428272736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5120.6392645214955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11909.25734153618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22212.595097048637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3005.9101505303329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116046.94413704099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348140.83241112297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15888.864341752473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41499.656717784826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5075.0740882301188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11282.999613216058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19568.784498245241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5075.0740882301188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11282.999613216058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4450.7903505956874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15399.77711977631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23370.703329731139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72934.213733907382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5970.2809142872547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38899.901260517683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0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317530.30926606024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317530.30926606024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317530.30926606024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110751.15463922994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110751.15463922994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110751.15463922994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36917.051546409981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110751.15463922994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110751.15463922994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609771.07499013655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38141.052519316516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114423.15755794955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17444.739883096485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52334.219649289458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7062.4033436757409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1004103.3964654554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1004103.3964654554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1004103.3964654554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1138443.0824146075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1138443.0824146075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1298754.9844386983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33200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33200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33200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761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600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0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63506587.81283962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4080425.6415580953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16034394.649885509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4742987.9453085205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1636888.101159489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798778.23527135444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8508926.2052007299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3864575.4878202211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15017576.021327987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2623191.3412623666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1197192.2726956573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1373028.0456278913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1137985.5952313859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2007382.8743963097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12846120.169989644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6905002.6314811837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2752174.2734031938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814694.05929801369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8643531.1720759589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2311540.350256322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15445248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0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617969.58946554409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15206595.222076548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-434302.39645676891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932219.99999999988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11957154.855261128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59102484.352201089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17027400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9083000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727</v>
      </c>
      <c r="G295" s="103" t="s">
        <v>438</v>
      </c>
      <c r="H295" s="22">
        <v>1051200.0000000002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726</v>
      </c>
      <c r="G296" s="103" t="s">
        <v>438</v>
      </c>
      <c r="H296" s="22">
        <v>-27310923.587606002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754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762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689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690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601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15938388.590066295</v>
      </c>
      <c r="K306" s="22">
        <v>9685121.6069542617</v>
      </c>
      <c r="L306" s="22">
        <v>11157007.74636326</v>
      </c>
      <c r="M306" s="22">
        <v>28810162.406098533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9877892.1317486241</v>
      </c>
      <c r="K308" s="22">
        <v>221494.22987536553</v>
      </c>
      <c r="L308" s="22">
        <v>5059104.4011164196</v>
      </c>
      <c r="M308" s="22">
        <v>2257709.6000157436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956531.80648450565</v>
      </c>
      <c r="K309" s="22">
        <v>2918012.8049356979</v>
      </c>
      <c r="L309" s="22">
        <v>212621.010970954</v>
      </c>
      <c r="M309" s="22">
        <v>2019581.686503984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658870.43882025871</v>
      </c>
      <c r="K310" s="22">
        <v>0</v>
      </c>
      <c r="L310" s="22">
        <v>637969.25816372491</v>
      </c>
      <c r="M310" s="22">
        <v>432144.5664569037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727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726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754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763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602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5592992.279215375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5200104.0148030603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23665150.708784964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764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669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592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189441116.04711631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65660489.88573762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193590941.22355753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144957922.80169678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232143789.90979806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765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0.24417641023079265</v>
      </c>
      <c r="I369" s="106" t="s">
        <v>314</v>
      </c>
      <c r="J369" s="116"/>
      <c r="K369" s="116"/>
      <c r="L369" s="116"/>
      <c r="M369" s="116"/>
      <c r="N369" s="59"/>
      <c r="O369" s="103" t="s">
        <v>569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766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593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370956256.47275519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398500000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352040000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767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260870929</v>
      </c>
      <c r="I384" s="127" t="s">
        <v>314</v>
      </c>
      <c r="J384" s="104"/>
      <c r="K384" s="104"/>
      <c r="L384" s="104"/>
      <c r="M384" s="104"/>
      <c r="N384" s="59"/>
      <c r="O384" s="103" t="s">
        <v>570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768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708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11735622</v>
      </c>
      <c r="I390" s="127" t="s">
        <v>314</v>
      </c>
      <c r="J390" s="104"/>
      <c r="K390" s="104"/>
      <c r="L390" s="104"/>
      <c r="M390" s="104"/>
      <c r="N390" s="59"/>
      <c r="O390" s="103" t="s">
        <v>570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769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9123919.0159670785</v>
      </c>
      <c r="I397" s="127" t="s">
        <v>314</v>
      </c>
      <c r="J397" s="104"/>
      <c r="K397" s="104"/>
      <c r="L397" s="104"/>
      <c r="M397" s="104"/>
      <c r="N397" s="59"/>
      <c r="O397" s="103" t="s">
        <v>594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770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595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1422.2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7190.9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16988.7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771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1278.4000000000001</v>
      </c>
      <c r="I412" s="127" t="s">
        <v>314</v>
      </c>
      <c r="J412" s="104"/>
      <c r="K412" s="104"/>
      <c r="L412" s="104"/>
      <c r="M412" s="104"/>
      <c r="N412" s="59"/>
      <c r="O412" s="132" t="s">
        <v>566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sheet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714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670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622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2269.9125879231683</v>
      </c>
      <c r="K20" s="133">
        <f>'DNO inputs'!H81</f>
        <v>98345.912216088545</v>
      </c>
      <c r="L20" s="133">
        <f>'DNO inputs'!H82</f>
        <v>60466.380003209</v>
      </c>
      <c r="M20" s="133">
        <f>'DNO inputs'!H83</f>
        <v>4612.8269014203379</v>
      </c>
      <c r="N20" s="133">
        <f>'DNO inputs'!H84</f>
        <v>4483.2569974058897</v>
      </c>
      <c r="O20" s="133">
        <f>'DNO inputs'!H85</f>
        <v>19315.005000000001</v>
      </c>
      <c r="P20" s="133">
        <f>'DNO inputs'!H86</f>
        <v>2352058.6290290575</v>
      </c>
      <c r="Q20" s="133">
        <f>'DNO inputs'!H87</f>
        <v>3191</v>
      </c>
      <c r="R20" s="133">
        <f>'DNO inputs'!H88</f>
        <v>6908</v>
      </c>
      <c r="S20" s="133">
        <f>'DNO inputs'!H89</f>
        <v>6237</v>
      </c>
      <c r="T20" s="133">
        <f>'DNO inputs'!H90</f>
        <v>18880.694598272767</v>
      </c>
      <c r="U20" s="133">
        <f>'DNO inputs'!H91</f>
        <v>19878</v>
      </c>
      <c r="V20" s="133">
        <f>'DNO inputs'!H92</f>
        <v>0</v>
      </c>
      <c r="W20" s="133">
        <f>'DNO inputs'!H93</f>
        <v>7768.9155383933221</v>
      </c>
      <c r="X20" s="133">
        <f>'DNO inputs'!H94</f>
        <v>27</v>
      </c>
      <c r="Y20" s="133">
        <f>'DNO inputs'!H95</f>
        <v>0</v>
      </c>
      <c r="Z20" s="133">
        <f>'DNO inputs'!H96</f>
        <v>0</v>
      </c>
      <c r="AA20" s="133">
        <f>'DNO inputs'!H97</f>
        <v>99519.426920230515</v>
      </c>
      <c r="AB20" s="133">
        <f>'DNO inputs'!H98</f>
        <v>0</v>
      </c>
      <c r="AC20" s="133">
        <f>'DNO inputs'!H99</f>
        <v>12867.951291556556</v>
      </c>
      <c r="AD20" s="133">
        <f>'DNO inputs'!H100</f>
        <v>0</v>
      </c>
      <c r="AE20" s="133">
        <f>'DNO inputs'!H101</f>
        <v>22</v>
      </c>
      <c r="AF20" s="133">
        <f>'DNO inputs'!H102</f>
        <v>818</v>
      </c>
      <c r="AG20" s="133">
        <f>'DNO inputs'!H103</f>
        <v>10480</v>
      </c>
      <c r="AH20" s="133">
        <f>'DNO inputs'!H104</f>
        <v>98</v>
      </c>
      <c r="AI20" s="133">
        <f>'DNO inputs'!H105</f>
        <v>14136</v>
      </c>
      <c r="AJ20" s="133">
        <f>'DNO inputs'!H106</f>
        <v>10373</v>
      </c>
      <c r="AK20" s="133">
        <f>'DNO inputs'!H107</f>
        <v>9691</v>
      </c>
      <c r="AL20" s="133">
        <f>'DNO inputs'!H108</f>
        <v>6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16930</v>
      </c>
      <c r="AU20" s="133">
        <f>'DNO inputs'!H117</f>
        <v>16262</v>
      </c>
      <c r="AV20" s="133">
        <f>'DNO inputs'!H118</f>
        <v>0</v>
      </c>
      <c r="AW20" s="133">
        <f>'DNO inputs'!H119</f>
        <v>0</v>
      </c>
      <c r="AX20" s="133">
        <f>'DNO inputs'!H120</f>
        <v>1050.4000000000001</v>
      </c>
      <c r="AY20" s="133">
        <f>'DNO inputs'!H121</f>
        <v>309</v>
      </c>
      <c r="AZ20" s="133">
        <f>'DNO inputs'!H122</f>
        <v>0</v>
      </c>
      <c r="BA20" s="133">
        <f>'DNO inputs'!H123</f>
        <v>0</v>
      </c>
      <c r="BB20" s="133">
        <f>'DNO inputs'!H124</f>
        <v>12500</v>
      </c>
      <c r="BC20" s="133">
        <f>'DNO inputs'!H125</f>
        <v>711</v>
      </c>
      <c r="BD20" s="133">
        <f>'DNO inputs'!H126</f>
        <v>0</v>
      </c>
      <c r="BE20" s="133">
        <f>'DNO inputs'!H127</f>
        <v>0</v>
      </c>
      <c r="BF20" s="133">
        <f>'DNO inputs'!H128</f>
        <v>1616.383</v>
      </c>
      <c r="BG20" s="133">
        <f>'DNO inputs'!H129</f>
        <v>364.13400000000001</v>
      </c>
      <c r="BH20" s="133">
        <f>'DNO inputs'!H130</f>
        <v>261</v>
      </c>
      <c r="BI20" s="133">
        <f>'DNO inputs'!H131</f>
        <v>0</v>
      </c>
      <c r="BJ20" s="133">
        <f>'DNO inputs'!H132</f>
        <v>0</v>
      </c>
      <c r="BK20" s="133">
        <f>'DNO inputs'!H133</f>
        <v>0</v>
      </c>
      <c r="BL20" s="133">
        <f>'DNO inputs'!H134</f>
        <v>0</v>
      </c>
      <c r="BM20" s="133">
        <f>'DNO inputs'!H135</f>
        <v>1441</v>
      </c>
      <c r="BN20" s="133">
        <f>'DNO inputs'!H136</f>
        <v>158</v>
      </c>
      <c r="BO20" s="133">
        <f>'DNO inputs'!H137</f>
        <v>63</v>
      </c>
      <c r="BP20" s="133">
        <f>'DNO inputs'!H138</f>
        <v>106</v>
      </c>
      <c r="BQ20" s="133">
        <f>'DNO inputs'!H139</f>
        <v>6</v>
      </c>
      <c r="BR20" s="133">
        <f>'DNO inputs'!H140</f>
        <v>75</v>
      </c>
      <c r="BS20" s="133">
        <f>'DNO inputs'!H141</f>
        <v>0</v>
      </c>
      <c r="BT20" s="133">
        <f>'DNO inputs'!H142</f>
        <v>0</v>
      </c>
      <c r="BU20" s="133">
        <f>'DNO inputs'!H143</f>
        <v>0</v>
      </c>
      <c r="BV20" s="133">
        <f>'DNO inputs'!H144</f>
        <v>696</v>
      </c>
      <c r="BW20" s="133">
        <f>'DNO inputs'!H145</f>
        <v>637</v>
      </c>
      <c r="BX20" s="133">
        <f>'DNO inputs'!H146</f>
        <v>0</v>
      </c>
      <c r="BY20" s="133">
        <f>'DNO inputs'!H147</f>
        <v>0</v>
      </c>
      <c r="BZ20" s="133">
        <f>'DNO inputs'!H148</f>
        <v>32</v>
      </c>
      <c r="CA20" s="133">
        <f>'DNO inputs'!H149</f>
        <v>1546.8</v>
      </c>
      <c r="CB20" s="133">
        <f>'DNO inputs'!H150</f>
        <v>52</v>
      </c>
      <c r="CC20" s="133">
        <f>'DNO inputs'!H151</f>
        <v>3125</v>
      </c>
      <c r="CD20" s="133">
        <f>'DNO inputs'!H152</f>
        <v>6226</v>
      </c>
      <c r="CE20" s="133">
        <f>'DNO inputs'!H153</f>
        <v>212.88</v>
      </c>
      <c r="CF20" s="133">
        <f>'DNO inputs'!H154</f>
        <v>166.32</v>
      </c>
      <c r="CG20" s="133">
        <f>'DNO inputs'!H155</f>
        <v>5</v>
      </c>
      <c r="CH20" s="133">
        <f>'DNO inputs'!H156</f>
        <v>0</v>
      </c>
      <c r="CI20" s="133">
        <f>'DNO inputs'!H157</f>
        <v>175</v>
      </c>
      <c r="CJ20" s="133">
        <f>'DNO inputs'!H158</f>
        <v>1010</v>
      </c>
      <c r="CK20" s="133">
        <f>'DNO inputs'!H159</f>
        <v>153</v>
      </c>
      <c r="CL20" s="133">
        <f>'DNO inputs'!H160</f>
        <v>142</v>
      </c>
      <c r="CM20" s="133">
        <f>'DNO inputs'!H161</f>
        <v>0</v>
      </c>
      <c r="CN20" s="133">
        <f>'DNO inputs'!H162</f>
        <v>449</v>
      </c>
      <c r="CO20" s="133">
        <f>'DNO inputs'!H163</f>
        <v>650</v>
      </c>
      <c r="CP20" s="133">
        <f>'DNO inputs'!H164</f>
        <v>1077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27528.494505681105</v>
      </c>
      <c r="K21" s="133">
        <f>'DNO inputs'!H172</f>
        <v>681.74660799481308</v>
      </c>
      <c r="L21" s="133">
        <f>'DNO inputs'!H173</f>
        <v>1527.779453636246</v>
      </c>
      <c r="M21" s="133">
        <f>'DNO inputs'!H174</f>
        <v>88045.253901895238</v>
      </c>
      <c r="N21" s="133">
        <f>'DNO inputs'!H175</f>
        <v>88045.253901895238</v>
      </c>
      <c r="O21" s="133">
        <f>'DNO inputs'!H176</f>
        <v>88045.253901895238</v>
      </c>
      <c r="P21" s="133">
        <f>'DNO inputs'!H177</f>
        <v>1060.2953824340386</v>
      </c>
      <c r="Q21" s="133">
        <f>'DNO inputs'!H178</f>
        <v>7870.0352428272736</v>
      </c>
      <c r="R21" s="133">
        <f>'DNO inputs'!H179</f>
        <v>7824.7094898122386</v>
      </c>
      <c r="S21" s="133">
        <f>'DNO inputs'!H180</f>
        <v>7870.0352428272736</v>
      </c>
      <c r="T21" s="133">
        <f>'DNO inputs'!H181</f>
        <v>5120.6392645214955</v>
      </c>
      <c r="U21" s="133">
        <f>'DNO inputs'!H182</f>
        <v>0</v>
      </c>
      <c r="V21" s="133">
        <f>'DNO inputs'!H183</f>
        <v>0</v>
      </c>
      <c r="W21" s="133">
        <f>'DNO inputs'!H184</f>
        <v>11909.25734153618</v>
      </c>
      <c r="X21" s="133">
        <f>'DNO inputs'!H185</f>
        <v>22212.595097048637</v>
      </c>
      <c r="Y21" s="133">
        <f>'DNO inputs'!H186</f>
        <v>0</v>
      </c>
      <c r="Z21" s="133">
        <f>'DNO inputs'!H187</f>
        <v>0</v>
      </c>
      <c r="AA21" s="133">
        <f>'DNO inputs'!H188</f>
        <v>3005.9101505303329</v>
      </c>
      <c r="AB21" s="133">
        <f>'DNO inputs'!H189</f>
        <v>0</v>
      </c>
      <c r="AC21" s="133">
        <f>'DNO inputs'!H190</f>
        <v>116046.94413704099</v>
      </c>
      <c r="AD21" s="133">
        <f>'DNO inputs'!H191</f>
        <v>0</v>
      </c>
      <c r="AE21" s="133">
        <f>'DNO inputs'!H192</f>
        <v>348140.83241112297</v>
      </c>
      <c r="AF21" s="133">
        <f>'DNO inputs'!H193</f>
        <v>15888.864341752473</v>
      </c>
      <c r="AG21" s="133">
        <f>'DNO inputs'!H194</f>
        <v>41499.656717784826</v>
      </c>
      <c r="AH21" s="133">
        <f>'DNO inputs'!H195</f>
        <v>5075.0740882301188</v>
      </c>
      <c r="AI21" s="133">
        <f>'DNO inputs'!H196</f>
        <v>11282.999613216058</v>
      </c>
      <c r="AJ21" s="133">
        <f>'DNO inputs'!H197</f>
        <v>19568.784498245241</v>
      </c>
      <c r="AK21" s="133">
        <f>'DNO inputs'!H198</f>
        <v>5075.0740882301188</v>
      </c>
      <c r="AL21" s="133">
        <f>'DNO inputs'!H199</f>
        <v>11282.999613216058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4450.7903505956874</v>
      </c>
      <c r="AU21" s="133">
        <f>'DNO inputs'!H208</f>
        <v>15399.77711977631</v>
      </c>
      <c r="AV21" s="133">
        <f>'DNO inputs'!H209</f>
        <v>0</v>
      </c>
      <c r="AW21" s="133">
        <f>'DNO inputs'!H210</f>
        <v>0</v>
      </c>
      <c r="AX21" s="133">
        <f>'DNO inputs'!H211</f>
        <v>23370.703329731139</v>
      </c>
      <c r="AY21" s="133">
        <f>'DNO inputs'!H212</f>
        <v>72934.213733907382</v>
      </c>
      <c r="AZ21" s="133">
        <f>'DNO inputs'!H213</f>
        <v>0</v>
      </c>
      <c r="BA21" s="133">
        <f>'DNO inputs'!H214</f>
        <v>0</v>
      </c>
      <c r="BB21" s="133">
        <f>'DNO inputs'!H215</f>
        <v>5970.2809142872547</v>
      </c>
      <c r="BC21" s="133">
        <f>'DNO inputs'!H216</f>
        <v>38899.901260517683</v>
      </c>
      <c r="BD21" s="133">
        <f>'DNO inputs'!H217</f>
        <v>0</v>
      </c>
      <c r="BE21" s="133">
        <f>'DNO inputs'!H218</f>
        <v>0</v>
      </c>
      <c r="BF21" s="133">
        <f>'DNO inputs'!H219</f>
        <v>317530.30926606024</v>
      </c>
      <c r="BG21" s="133">
        <f>'DNO inputs'!H220</f>
        <v>317530.30926606024</v>
      </c>
      <c r="BH21" s="133">
        <f>'DNO inputs'!H221</f>
        <v>317530.30926606024</v>
      </c>
      <c r="BI21" s="133">
        <f>'DNO inputs'!H222</f>
        <v>0</v>
      </c>
      <c r="BJ21" s="133">
        <f>'DNO inputs'!H223</f>
        <v>0</v>
      </c>
      <c r="BK21" s="133">
        <f>'DNO inputs'!H224</f>
        <v>0</v>
      </c>
      <c r="BL21" s="133">
        <f>'DNO inputs'!H225</f>
        <v>0</v>
      </c>
      <c r="BM21" s="133">
        <f>'DNO inputs'!H226</f>
        <v>110751.15463922994</v>
      </c>
      <c r="BN21" s="133">
        <f>'DNO inputs'!H227</f>
        <v>110751.15463922994</v>
      </c>
      <c r="BO21" s="133">
        <f>'DNO inputs'!H228</f>
        <v>110751.15463922994</v>
      </c>
      <c r="BP21" s="133">
        <f>'DNO inputs'!H229</f>
        <v>36917.051546409981</v>
      </c>
      <c r="BQ21" s="133">
        <f>'DNO inputs'!H230</f>
        <v>110751.15463922994</v>
      </c>
      <c r="BR21" s="133">
        <f>'DNO inputs'!H231</f>
        <v>110751.15463922994</v>
      </c>
      <c r="BS21" s="133">
        <f>'DNO inputs'!H232</f>
        <v>0</v>
      </c>
      <c r="BT21" s="133">
        <f>'DNO inputs'!H233</f>
        <v>0</v>
      </c>
      <c r="BU21" s="133">
        <f>'DNO inputs'!H234</f>
        <v>0</v>
      </c>
      <c r="BV21" s="133">
        <f>'DNO inputs'!H235</f>
        <v>609771.07499013655</v>
      </c>
      <c r="BW21" s="133">
        <f>'DNO inputs'!H236</f>
        <v>0</v>
      </c>
      <c r="BX21" s="133">
        <f>'DNO inputs'!H237</f>
        <v>0</v>
      </c>
      <c r="BY21" s="133">
        <f>'DNO inputs'!H238</f>
        <v>0</v>
      </c>
      <c r="BZ21" s="133">
        <f>'DNO inputs'!H239</f>
        <v>38141.052519316516</v>
      </c>
      <c r="CA21" s="133">
        <f>'DNO inputs'!H240</f>
        <v>114423.15755794955</v>
      </c>
      <c r="CB21" s="133">
        <f>'DNO inputs'!H241</f>
        <v>17444.739883096485</v>
      </c>
      <c r="CC21" s="133">
        <f>'DNO inputs'!H242</f>
        <v>52334.219649289458</v>
      </c>
      <c r="CD21" s="133">
        <f>'DNO inputs'!H243</f>
        <v>7062.4033436757409</v>
      </c>
      <c r="CE21" s="133">
        <f>'DNO inputs'!H244</f>
        <v>1004103.3964654554</v>
      </c>
      <c r="CF21" s="133">
        <f>'DNO inputs'!H245</f>
        <v>1004103.3964654554</v>
      </c>
      <c r="CG21" s="133">
        <f>'DNO inputs'!H246</f>
        <v>1004103.3964654554</v>
      </c>
      <c r="CH21" s="133">
        <f>'DNO inputs'!H247</f>
        <v>0</v>
      </c>
      <c r="CI21" s="133">
        <f>'DNO inputs'!H248</f>
        <v>1138443.0824146075</v>
      </c>
      <c r="CJ21" s="133">
        <f>'DNO inputs'!H249</f>
        <v>1138443.0824146075</v>
      </c>
      <c r="CK21" s="133">
        <f>'DNO inputs'!H250</f>
        <v>1298754.9844386983</v>
      </c>
      <c r="CL21" s="133">
        <f>'DNO inputs'!H251</f>
        <v>0</v>
      </c>
      <c r="CM21" s="133">
        <f>'DNO inputs'!H252</f>
        <v>0</v>
      </c>
      <c r="CN21" s="133">
        <f>'DNO inputs'!H253</f>
        <v>33200</v>
      </c>
      <c r="CO21" s="133">
        <f>'DNO inputs'!H254</f>
        <v>33200</v>
      </c>
      <c r="CP21" s="133">
        <f>'DNO inputs'!H255</f>
        <v>33200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62.48727620501932</v>
      </c>
      <c r="K24" s="104">
        <f t="shared" ref="K24:BV24" si="0">K20 * K21 / $H22</f>
        <v>67.046992063474008</v>
      </c>
      <c r="L24" s="104">
        <f t="shared" si="0"/>
        <v>92.379293004664277</v>
      </c>
      <c r="M24" s="104">
        <f t="shared" si="0"/>
        <v>406.13751574104629</v>
      </c>
      <c r="N24" s="104">
        <f t="shared" si="0"/>
        <v>394.72950064405006</v>
      </c>
      <c r="O24" s="104">
        <f t="shared" si="0"/>
        <v>1700.5945193413761</v>
      </c>
      <c r="P24" s="104">
        <f t="shared" si="0"/>
        <v>2493.876903573645</v>
      </c>
      <c r="Q24" s="104">
        <f t="shared" si="0"/>
        <v>25.113282459861828</v>
      </c>
      <c r="R24" s="104">
        <f t="shared" si="0"/>
        <v>54.053093155622946</v>
      </c>
      <c r="S24" s="104">
        <f t="shared" si="0"/>
        <v>49.085409809513706</v>
      </c>
      <c r="T24" s="104">
        <f t="shared" si="0"/>
        <v>96.68122610135444</v>
      </c>
      <c r="U24" s="104">
        <f t="shared" si="0"/>
        <v>0</v>
      </c>
      <c r="V24" s="104">
        <f t="shared" si="0"/>
        <v>0</v>
      </c>
      <c r="W24" s="104">
        <f t="shared" si="0"/>
        <v>92.522014411385172</v>
      </c>
      <c r="X24" s="104">
        <f t="shared" si="0"/>
        <v>0.59974006762031329</v>
      </c>
      <c r="Y24" s="104">
        <f t="shared" si="0"/>
        <v>0</v>
      </c>
      <c r="Z24" s="104">
        <f t="shared" si="0"/>
        <v>0</v>
      </c>
      <c r="AA24" s="104">
        <f t="shared" si="0"/>
        <v>299.1464555544826</v>
      </c>
      <c r="AB24" s="104">
        <f t="shared" si="0"/>
        <v>0</v>
      </c>
      <c r="AC24" s="104">
        <f t="shared" si="0"/>
        <v>1493.286424689428</v>
      </c>
      <c r="AD24" s="104">
        <f t="shared" si="0"/>
        <v>0</v>
      </c>
      <c r="AE24" s="104">
        <f t="shared" si="0"/>
        <v>7.659098313044705</v>
      </c>
      <c r="AF24" s="104">
        <f t="shared" si="0"/>
        <v>12.997091031553522</v>
      </c>
      <c r="AG24" s="104">
        <f t="shared" si="0"/>
        <v>434.91640240238502</v>
      </c>
      <c r="AH24" s="104">
        <f t="shared" si="0"/>
        <v>0.49735726064655167</v>
      </c>
      <c r="AI24" s="104">
        <f t="shared" si="0"/>
        <v>159.49648253242219</v>
      </c>
      <c r="AJ24" s="104">
        <f t="shared" si="0"/>
        <v>202.98700160029787</v>
      </c>
      <c r="AK24" s="104">
        <f t="shared" si="0"/>
        <v>49.182542989038083</v>
      </c>
      <c r="AL24" s="104">
        <f t="shared" si="0"/>
        <v>6.7697997679296337E-2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75.35188063558499</v>
      </c>
      <c r="AU24" s="104">
        <f t="shared" si="0"/>
        <v>250.43117552180237</v>
      </c>
      <c r="AV24" s="104">
        <f t="shared" si="0"/>
        <v>0</v>
      </c>
      <c r="AW24" s="104">
        <f t="shared" si="0"/>
        <v>0</v>
      </c>
      <c r="AX24" s="104">
        <f t="shared" si="0"/>
        <v>24.548586777549591</v>
      </c>
      <c r="AY24" s="104">
        <f t="shared" si="0"/>
        <v>22.536672043777379</v>
      </c>
      <c r="AZ24" s="104">
        <f t="shared" si="0"/>
        <v>0</v>
      </c>
      <c r="BA24" s="104">
        <f t="shared" si="0"/>
        <v>0</v>
      </c>
      <c r="BB24" s="104">
        <f t="shared" si="0"/>
        <v>74.628511428590684</v>
      </c>
      <c r="BC24" s="104">
        <f t="shared" si="0"/>
        <v>27.657829796228075</v>
      </c>
      <c r="BD24" s="104">
        <f t="shared" si="0"/>
        <v>0</v>
      </c>
      <c r="BE24" s="104">
        <f t="shared" si="0"/>
        <v>0</v>
      </c>
      <c r="BF24" s="104">
        <f t="shared" si="0"/>
        <v>513.2505938824022</v>
      </c>
      <c r="BG24" s="104">
        <f t="shared" si="0"/>
        <v>115.62358163428758</v>
      </c>
      <c r="BH24" s="104">
        <f t="shared" si="0"/>
        <v>82.875410718441728</v>
      </c>
      <c r="BI24" s="104">
        <f t="shared" si="0"/>
        <v>0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159.59241383513034</v>
      </c>
      <c r="BN24" s="104">
        <f t="shared" si="0"/>
        <v>17.498682432998329</v>
      </c>
      <c r="BO24" s="104">
        <f t="shared" si="0"/>
        <v>6.9773227422714861</v>
      </c>
      <c r="BP24" s="104">
        <f t="shared" si="0"/>
        <v>3.9132074639194578</v>
      </c>
      <c r="BQ24" s="104">
        <f t="shared" si="0"/>
        <v>0.66450692783537957</v>
      </c>
      <c r="BR24" s="104">
        <f t="shared" si="0"/>
        <v>8.306336597942245</v>
      </c>
      <c r="BS24" s="104">
        <f t="shared" si="0"/>
        <v>0</v>
      </c>
      <c r="BT24" s="104">
        <f t="shared" si="0"/>
        <v>0</v>
      </c>
      <c r="BU24" s="104">
        <f t="shared" si="0"/>
        <v>0</v>
      </c>
      <c r="BV24" s="104">
        <f t="shared" si="0"/>
        <v>424.400668193135</v>
      </c>
      <c r="BW24" s="104">
        <f t="shared" ref="BW24:CP24" si="1">BW20 * BW21 / $H22</f>
        <v>0</v>
      </c>
      <c r="BX24" s="104">
        <f t="shared" si="1"/>
        <v>0</v>
      </c>
      <c r="BY24" s="104">
        <f t="shared" si="1"/>
        <v>0</v>
      </c>
      <c r="BZ24" s="104">
        <f t="shared" si="1"/>
        <v>1.2205136806181285</v>
      </c>
      <c r="CA24" s="104">
        <f t="shared" si="1"/>
        <v>176.98974011063635</v>
      </c>
      <c r="CB24" s="104">
        <f t="shared" si="1"/>
        <v>0.90712647392101731</v>
      </c>
      <c r="CC24" s="104">
        <f t="shared" si="1"/>
        <v>163.54443640402954</v>
      </c>
      <c r="CD24" s="104">
        <f t="shared" si="1"/>
        <v>43.970523217725166</v>
      </c>
      <c r="CE24" s="104">
        <f t="shared" si="1"/>
        <v>213.75353103956613</v>
      </c>
      <c r="CF24" s="104">
        <f t="shared" si="1"/>
        <v>167.00247690013452</v>
      </c>
      <c r="CG24" s="104">
        <f t="shared" si="1"/>
        <v>5.0205169823272771</v>
      </c>
      <c r="CH24" s="104">
        <f t="shared" si="1"/>
        <v>0</v>
      </c>
      <c r="CI24" s="104">
        <f t="shared" si="1"/>
        <v>199.2275394225563</v>
      </c>
      <c r="CJ24" s="104">
        <f t="shared" si="1"/>
        <v>1149.8275132387535</v>
      </c>
      <c r="CK24" s="104">
        <f t="shared" si="1"/>
        <v>198.70951261912083</v>
      </c>
      <c r="CL24" s="104">
        <f t="shared" si="1"/>
        <v>0</v>
      </c>
      <c r="CM24" s="104">
        <f t="shared" si="1"/>
        <v>0</v>
      </c>
      <c r="CN24" s="104">
        <f t="shared" si="1"/>
        <v>14.9068</v>
      </c>
      <c r="CO24" s="104">
        <f t="shared" si="1"/>
        <v>21.58</v>
      </c>
      <c r="CP24" s="104">
        <f t="shared" si="1"/>
        <v>35.756399999999999</v>
      </c>
      <c r="CQ24" s="59"/>
      <c r="CR24" s="103" t="s">
        <v>568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12396.2173316709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656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568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571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697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568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2560.9238956371191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2881.2611164625087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688.2665402901074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2448.2112247172631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3817.5545545638979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12396.217331670896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745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568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0.20658914143867549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0.23243067133884635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5.5522303447493315E-2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0.19749663620872213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0.30796124756626275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0.47056906186456515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0.52943093813543485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698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603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895.52729822501578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861.12118628127723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387.35564602127585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2121.4639174702679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4265.4680479978369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603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603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0.20994819047944019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0.20188199198572779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9.0811991008371576E-2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0.49735782652646043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695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3817.5545545638979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946627313.66074491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374443528.64998424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993434469.85174394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762561145.98728311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3077066458.149756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572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535540918.95059514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0.85175778515393341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572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696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3251.6318120996566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572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568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2560.9238956371191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2881.2611164625087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688.2665402901074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2448.2112247172631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3251.6318120996566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572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11830.294589206655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568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568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0.21647169276524802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0.24354939724757332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5.8178309517165024E-2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0.20694423171430437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0.27485636875570929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715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699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15938388.590066295</v>
      </c>
      <c r="L19" s="138">
        <v>0</v>
      </c>
      <c r="M19" s="138">
        <v>9877892.1317486241</v>
      </c>
      <c r="N19" s="138">
        <v>956531.80648450565</v>
      </c>
      <c r="O19" s="138">
        <v>658870.43882025871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9685121.6069542617</v>
      </c>
      <c r="L20" s="133">
        <v>0</v>
      </c>
      <c r="M20" s="133">
        <v>221494.22987536553</v>
      </c>
      <c r="N20" s="133">
        <v>2918012.8049356979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11157007.74636326</v>
      </c>
      <c r="L21" s="133">
        <v>0</v>
      </c>
      <c r="M21" s="133">
        <v>5059104.4011164196</v>
      </c>
      <c r="N21" s="133">
        <v>212621.010970954</v>
      </c>
      <c r="O21" s="133">
        <v>637969.25816372491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28810162.406098533</v>
      </c>
      <c r="L22" s="145">
        <v>0</v>
      </c>
      <c r="M22" s="145">
        <v>2257709.6000157436</v>
      </c>
      <c r="N22" s="145">
        <v>2019581.686503984</v>
      </c>
      <c r="O22" s="145">
        <v>432144.5664569037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5592992.279215375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5200104.0148030603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23665150.708784964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591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5592992.279215375</v>
      </c>
      <c r="K31" s="146">
        <f t="shared" si="0"/>
        <v>15938388.590066295</v>
      </c>
      <c r="L31" s="146">
        <f t="shared" si="0"/>
        <v>0</v>
      </c>
      <c r="M31" s="146">
        <f t="shared" si="0"/>
        <v>9877892.1317486241</v>
      </c>
      <c r="N31" s="146">
        <f t="shared" si="0"/>
        <v>956531.80648450565</v>
      </c>
      <c r="O31" s="146">
        <f t="shared" si="0"/>
        <v>658870.43882025871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9685121.6069542617</v>
      </c>
      <c r="L32" s="147">
        <f t="shared" si="3"/>
        <v>0</v>
      </c>
      <c r="M32" s="147">
        <f t="shared" si="3"/>
        <v>221494.22987536553</v>
      </c>
      <c r="N32" s="147">
        <f t="shared" si="3"/>
        <v>2918012.8049356979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5200104.0148030603</v>
      </c>
      <c r="K33" s="147">
        <f t="shared" si="6"/>
        <v>11157007.74636326</v>
      </c>
      <c r="L33" s="147">
        <f t="shared" si="6"/>
        <v>0</v>
      </c>
      <c r="M33" s="147">
        <f t="shared" si="6"/>
        <v>5059104.4011164196</v>
      </c>
      <c r="N33" s="147">
        <f t="shared" si="6"/>
        <v>212621.010970954</v>
      </c>
      <c r="O33" s="147">
        <f t="shared" si="6"/>
        <v>637969.25816372491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23665150.708784964</v>
      </c>
      <c r="K34" s="148">
        <f t="shared" si="9"/>
        <v>28810162.406098533</v>
      </c>
      <c r="L34" s="148">
        <f t="shared" si="9"/>
        <v>0</v>
      </c>
      <c r="M34" s="148">
        <f t="shared" si="9"/>
        <v>2257709.6000157436</v>
      </c>
      <c r="N34" s="148">
        <f t="shared" si="9"/>
        <v>2019581.686503984</v>
      </c>
      <c r="O34" s="148">
        <f t="shared" si="9"/>
        <v>432144.5664569037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700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0.47056906186456515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701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7500112.5664603859</v>
      </c>
      <c r="L45" s="146">
        <f t="shared" si="15"/>
        <v>0</v>
      </c>
      <c r="M45" s="146">
        <f t="shared" si="15"/>
        <v>4648230.4336363198</v>
      </c>
      <c r="N45" s="146">
        <f t="shared" si="15"/>
        <v>450114.27482103161</v>
      </c>
      <c r="O45" s="146">
        <f t="shared" si="15"/>
        <v>310044.0442859435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5592992.279215375</v>
      </c>
      <c r="K46" s="152">
        <f t="shared" ref="K46:AQ46" si="18">K$31 - K45</f>
        <v>8438276.0236059092</v>
      </c>
      <c r="L46" s="152">
        <f t="shared" si="18"/>
        <v>0</v>
      </c>
      <c r="M46" s="152">
        <f t="shared" si="18"/>
        <v>5229661.6981123043</v>
      </c>
      <c r="N46" s="152">
        <f t="shared" si="18"/>
        <v>506417.53166347404</v>
      </c>
      <c r="O46" s="152">
        <f t="shared" si="18"/>
        <v>348826.39453431522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9685121.6069542617</v>
      </c>
      <c r="L47" s="147">
        <f t="shared" si="21"/>
        <v>0</v>
      </c>
      <c r="M47" s="147">
        <f t="shared" si="21"/>
        <v>221494.22987536553</v>
      </c>
      <c r="N47" s="147">
        <f t="shared" si="21"/>
        <v>2918012.8049356979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5200104.0148030603</v>
      </c>
      <c r="K48" s="147">
        <f t="shared" si="24"/>
        <v>11157007.74636326</v>
      </c>
      <c r="L48" s="147">
        <f t="shared" si="24"/>
        <v>0</v>
      </c>
      <c r="M48" s="147">
        <f t="shared" si="24"/>
        <v>5059104.4011164196</v>
      </c>
      <c r="N48" s="147">
        <f t="shared" si="24"/>
        <v>212621.010970954</v>
      </c>
      <c r="O48" s="147">
        <f t="shared" si="24"/>
        <v>637969.25816372491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23665150.708784964</v>
      </c>
      <c r="K49" s="148">
        <f t="shared" si="27"/>
        <v>28810162.406098533</v>
      </c>
      <c r="L49" s="148">
        <f t="shared" si="27"/>
        <v>0</v>
      </c>
      <c r="M49" s="148">
        <f t="shared" si="27"/>
        <v>2257709.6000157436</v>
      </c>
      <c r="N49" s="148">
        <f t="shared" si="27"/>
        <v>2019581.686503984</v>
      </c>
      <c r="O49" s="148">
        <f t="shared" si="27"/>
        <v>432144.5664569037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34458247.0028034</v>
      </c>
      <c r="K51" s="104">
        <f t="shared" si="30"/>
        <v>65590680.349482343</v>
      </c>
      <c r="L51" s="104">
        <f t="shared" si="30"/>
        <v>0</v>
      </c>
      <c r="M51" s="104">
        <f t="shared" si="30"/>
        <v>17416200.362756152</v>
      </c>
      <c r="N51" s="104">
        <f t="shared" si="30"/>
        <v>6106747.3088951409</v>
      </c>
      <c r="O51" s="104">
        <f t="shared" si="30"/>
        <v>1728984.2634408874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623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0</v>
      </c>
      <c r="K60" s="133">
        <v>63506587.81283962</v>
      </c>
      <c r="L60" s="133">
        <v>4080425.6415580953</v>
      </c>
      <c r="M60" s="133">
        <v>16034394.649885509</v>
      </c>
      <c r="N60" s="133">
        <v>4742987.9453085205</v>
      </c>
      <c r="O60" s="133">
        <v>1636888.101159489</v>
      </c>
      <c r="P60" s="133">
        <v>798778.23527135444</v>
      </c>
      <c r="Q60" s="133">
        <v>8508926.2052007299</v>
      </c>
      <c r="R60" s="133">
        <v>3864575.4878202211</v>
      </c>
      <c r="S60" s="133">
        <v>15017576.021327987</v>
      </c>
      <c r="T60" s="133">
        <v>2623191.3412623666</v>
      </c>
      <c r="U60" s="133">
        <v>1197192.2726956573</v>
      </c>
      <c r="V60" s="133">
        <v>1373028.0456278913</v>
      </c>
      <c r="W60" s="133">
        <v>1137985.5952313859</v>
      </c>
      <c r="X60" s="133">
        <v>2007382.8743963097</v>
      </c>
      <c r="Y60" s="133">
        <v>12846120.169989644</v>
      </c>
      <c r="Z60" s="133">
        <v>6905002.6314811837</v>
      </c>
      <c r="AA60" s="133">
        <v>2752174.2734031938</v>
      </c>
      <c r="AB60" s="133">
        <v>814694.05929801369</v>
      </c>
      <c r="AC60" s="133">
        <v>8643531.1720759589</v>
      </c>
      <c r="AD60" s="133">
        <v>2311540.350256322</v>
      </c>
      <c r="AE60" s="133">
        <v>15445248</v>
      </c>
      <c r="AF60" s="133">
        <v>0</v>
      </c>
      <c r="AG60" s="133">
        <v>617969.58946554409</v>
      </c>
      <c r="AH60" s="133">
        <v>15206595.222076548</v>
      </c>
      <c r="AI60" s="133">
        <v>-434302.39645676891</v>
      </c>
      <c r="AJ60" s="133">
        <v>932219.99999999988</v>
      </c>
      <c r="AK60" s="133">
        <v>11957154.855261128</v>
      </c>
      <c r="AL60" s="133">
        <v>59102484.352201089</v>
      </c>
      <c r="AM60" s="133">
        <v>17027400</v>
      </c>
      <c r="AN60" s="133">
        <v>9083000</v>
      </c>
      <c r="AO60" s="133">
        <v>0</v>
      </c>
      <c r="AP60" s="133">
        <v>1051200.0000000002</v>
      </c>
      <c r="AQ60" s="133">
        <v>-27310923.587606002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-34458247.0028034</v>
      </c>
      <c r="K62" s="104">
        <f t="shared" ref="K62:AQ62" si="33">K60 - K51</f>
        <v>-2084092.5366427228</v>
      </c>
      <c r="L62" s="104">
        <f t="shared" si="33"/>
        <v>4080425.6415580953</v>
      </c>
      <c r="M62" s="104">
        <f t="shared" si="33"/>
        <v>-1381805.7128706425</v>
      </c>
      <c r="N62" s="104">
        <f t="shared" si="33"/>
        <v>-1363759.3635866204</v>
      </c>
      <c r="O62" s="104">
        <f t="shared" si="33"/>
        <v>-92096.162281398429</v>
      </c>
      <c r="P62" s="104">
        <f t="shared" si="33"/>
        <v>798778.23527135444</v>
      </c>
      <c r="Q62" s="104">
        <f t="shared" si="33"/>
        <v>8508926.2052007299</v>
      </c>
      <c r="R62" s="104">
        <f t="shared" si="33"/>
        <v>3864575.4878202211</v>
      </c>
      <c r="S62" s="104">
        <f t="shared" si="33"/>
        <v>15017576.021327987</v>
      </c>
      <c r="T62" s="104">
        <f t="shared" si="33"/>
        <v>2623191.3412623666</v>
      </c>
      <c r="U62" s="104">
        <f t="shared" si="33"/>
        <v>1197192.2726956573</v>
      </c>
      <c r="V62" s="104">
        <f t="shared" si="33"/>
        <v>1373028.0456278913</v>
      </c>
      <c r="W62" s="104">
        <f t="shared" si="33"/>
        <v>1137985.5952313859</v>
      </c>
      <c r="X62" s="104">
        <f t="shared" si="33"/>
        <v>2007382.8743963097</v>
      </c>
      <c r="Y62" s="104">
        <f t="shared" si="33"/>
        <v>12846120.169989644</v>
      </c>
      <c r="Z62" s="104">
        <f t="shared" si="33"/>
        <v>6905002.6314811837</v>
      </c>
      <c r="AA62" s="104">
        <f t="shared" si="33"/>
        <v>2752174.2734031938</v>
      </c>
      <c r="AB62" s="104">
        <f t="shared" si="33"/>
        <v>814694.05929801369</v>
      </c>
      <c r="AC62" s="104">
        <f t="shared" si="33"/>
        <v>8643531.1720759589</v>
      </c>
      <c r="AD62" s="104">
        <f t="shared" si="33"/>
        <v>2311540.350256322</v>
      </c>
      <c r="AE62" s="104">
        <f t="shared" si="33"/>
        <v>15445248</v>
      </c>
      <c r="AF62" s="104">
        <f t="shared" si="33"/>
        <v>0</v>
      </c>
      <c r="AG62" s="104">
        <f t="shared" si="33"/>
        <v>617969.58946554409</v>
      </c>
      <c r="AH62" s="104">
        <f t="shared" si="33"/>
        <v>15206595.222076548</v>
      </c>
      <c r="AI62" s="104">
        <f t="shared" si="33"/>
        <v>-434302.39645676891</v>
      </c>
      <c r="AJ62" s="104">
        <f t="shared" si="33"/>
        <v>932219.99999999988</v>
      </c>
      <c r="AK62" s="104">
        <f t="shared" si="33"/>
        <v>11957154.855261128</v>
      </c>
      <c r="AL62" s="104">
        <f t="shared" si="33"/>
        <v>59102484.352201089</v>
      </c>
      <c r="AM62" s="104">
        <f t="shared" si="33"/>
        <v>17027400</v>
      </c>
      <c r="AN62" s="104">
        <f t="shared" si="33"/>
        <v>9083000</v>
      </c>
      <c r="AO62" s="104">
        <f t="shared" si="33"/>
        <v>0</v>
      </c>
      <c r="AP62" s="104">
        <f t="shared" ref="AP62" si="34">AP60 - AP51</f>
        <v>1051200.0000000002</v>
      </c>
      <c r="AQ62" s="104">
        <f t="shared" si="33"/>
        <v>-27310923.587606002</v>
      </c>
      <c r="AR62" s="104">
        <f t="shared" ref="AR62" si="35">AR60 - AR51</f>
        <v>0</v>
      </c>
      <c r="AS62" s="59"/>
      <c r="AT62" s="103" t="s">
        <v>568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568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-2084092.5366427228</v>
      </c>
      <c r="L69" s="104">
        <f t="shared" si="39"/>
        <v>4080425.6415580953</v>
      </c>
      <c r="M69" s="104">
        <f t="shared" si="39"/>
        <v>-1381805.7128706425</v>
      </c>
      <c r="N69" s="104">
        <f t="shared" si="39"/>
        <v>-1363759.3635866204</v>
      </c>
      <c r="O69" s="104">
        <f t="shared" si="39"/>
        <v>-92096.162281398429</v>
      </c>
      <c r="P69" s="104">
        <f t="shared" si="39"/>
        <v>798778.23527135444</v>
      </c>
      <c r="Q69" s="104">
        <f t="shared" si="39"/>
        <v>8508926.2052007299</v>
      </c>
      <c r="R69" s="104">
        <f t="shared" si="39"/>
        <v>3864575.4878202211</v>
      </c>
      <c r="S69" s="104">
        <f t="shared" si="39"/>
        <v>15017576.021327987</v>
      </c>
      <c r="T69" s="104">
        <f t="shared" si="39"/>
        <v>2623191.3412623666</v>
      </c>
      <c r="U69" s="104">
        <f t="shared" si="39"/>
        <v>1197192.2726956573</v>
      </c>
      <c r="V69" s="104">
        <f t="shared" si="39"/>
        <v>1373028.0456278913</v>
      </c>
      <c r="W69" s="104">
        <f t="shared" si="39"/>
        <v>1137985.5952313859</v>
      </c>
      <c r="X69" s="104">
        <f t="shared" si="39"/>
        <v>2007382.8743963097</v>
      </c>
      <c r="Y69" s="104">
        <f t="shared" si="39"/>
        <v>0</v>
      </c>
      <c r="Z69" s="104">
        <f t="shared" si="39"/>
        <v>0</v>
      </c>
      <c r="AA69" s="104">
        <f t="shared" si="39"/>
        <v>2752174.2734031938</v>
      </c>
      <c r="AB69" s="104">
        <f t="shared" si="39"/>
        <v>814694.05929801369</v>
      </c>
      <c r="AC69" s="104">
        <f t="shared" si="39"/>
        <v>8643531.1720759589</v>
      </c>
      <c r="AD69" s="104">
        <f t="shared" si="39"/>
        <v>2311540.350256322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568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624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0.20658914143867549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0.23243067133884635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5.5522303447493315E-2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0.19749663620872213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0.30796124756626275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0.21647169276524802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0.24354939724757332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5.8178309517165024E-2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0.20694423171430437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0.27485636875570929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625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568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-430550.88782377145</v>
      </c>
      <c r="L90" s="146">
        <f t="shared" si="42"/>
        <v>842971.6299938435</v>
      </c>
      <c r="M90" s="146">
        <f t="shared" si="42"/>
        <v>-285466.05585700297</v>
      </c>
      <c r="N90" s="146">
        <f t="shared" si="42"/>
        <v>-281737.87605231442</v>
      </c>
      <c r="O90" s="146">
        <f t="shared" si="42"/>
        <v>-19026.067095511029</v>
      </c>
      <c r="P90" s="146">
        <f t="shared" si="42"/>
        <v>165018.90982460944</v>
      </c>
      <c r="Q90" s="146">
        <f t="shared" si="42"/>
        <v>1757851.7592974659</v>
      </c>
      <c r="R90" s="146">
        <f t="shared" si="42"/>
        <v>798379.33205373003</v>
      </c>
      <c r="S90" s="146">
        <f t="shared" si="42"/>
        <v>3102468.136736189</v>
      </c>
      <c r="T90" s="146">
        <f t="shared" si="42"/>
        <v>541922.84702075995</v>
      </c>
      <c r="U90" s="146">
        <f t="shared" si="42"/>
        <v>247326.9237532125</v>
      </c>
      <c r="V90" s="146">
        <f t="shared" si="42"/>
        <v>283652.68511748861</v>
      </c>
      <c r="W90" s="146">
        <f t="shared" si="42"/>
        <v>235095.46708843211</v>
      </c>
      <c r="X90" s="146">
        <f t="shared" si="42"/>
        <v>414703.5045602342</v>
      </c>
      <c r="Y90" s="146">
        <f t="shared" si="42"/>
        <v>0</v>
      </c>
      <c r="Z90" s="146">
        <f t="shared" si="42"/>
        <v>0</v>
      </c>
      <c r="AA90" s="146">
        <f t="shared" si="42"/>
        <v>568569.32023197634</v>
      </c>
      <c r="AB90" s="146">
        <f t="shared" si="42"/>
        <v>168306.94624556604</v>
      </c>
      <c r="AC90" s="146">
        <f t="shared" si="42"/>
        <v>1785659.6838376008</v>
      </c>
      <c r="AD90" s="146">
        <f t="shared" si="42"/>
        <v>477539.1363603088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-484407.02742414729</v>
      </c>
      <c r="L91" s="147">
        <f t="shared" si="45"/>
        <v>948416.07121559093</v>
      </c>
      <c r="M91" s="147">
        <f t="shared" si="45"/>
        <v>-321174.02950237662</v>
      </c>
      <c r="N91" s="147">
        <f t="shared" si="45"/>
        <v>-316979.50442307605</v>
      </c>
      <c r="O91" s="147">
        <f t="shared" si="45"/>
        <v>-21405.972826796777</v>
      </c>
      <c r="P91" s="147">
        <f t="shared" si="45"/>
        <v>185660.56147497986</v>
      </c>
      <c r="Q91" s="147">
        <f t="shared" si="45"/>
        <v>1977735.430247508</v>
      </c>
      <c r="R91" s="147">
        <f t="shared" si="45"/>
        <v>898245.87507370359</v>
      </c>
      <c r="S91" s="147">
        <f t="shared" si="45"/>
        <v>3490545.2765194252</v>
      </c>
      <c r="T91" s="147">
        <f t="shared" si="45"/>
        <v>609710.12449986069</v>
      </c>
      <c r="U91" s="147">
        <f t="shared" si="45"/>
        <v>278264.20366433082</v>
      </c>
      <c r="V91" s="147">
        <f t="shared" si="45"/>
        <v>319133.8304123549</v>
      </c>
      <c r="W91" s="147">
        <f t="shared" si="45"/>
        <v>264502.75587356766</v>
      </c>
      <c r="X91" s="147">
        <f t="shared" si="45"/>
        <v>466577.34913003736</v>
      </c>
      <c r="Y91" s="147">
        <f t="shared" si="45"/>
        <v>0</v>
      </c>
      <c r="Z91" s="147">
        <f t="shared" si="45"/>
        <v>0</v>
      </c>
      <c r="AA91" s="147">
        <f t="shared" si="45"/>
        <v>639689.71400860604</v>
      </c>
      <c r="AB91" s="147">
        <f t="shared" si="45"/>
        <v>189359.88713840721</v>
      </c>
      <c r="AC91" s="147">
        <f t="shared" si="45"/>
        <v>2009021.7530638606</v>
      </c>
      <c r="AD91" s="147">
        <f t="shared" si="45"/>
        <v>537272.87543690891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-115713.61823213333</v>
      </c>
      <c r="L92" s="147">
        <f t="shared" si="48"/>
        <v>226554.63066552117</v>
      </c>
      <c r="M92" s="147">
        <f t="shared" si="48"/>
        <v>-76721.036095483636</v>
      </c>
      <c r="N92" s="147">
        <f t="shared" si="48"/>
        <v>-75719.06121441671</v>
      </c>
      <c r="O92" s="147">
        <f t="shared" si="48"/>
        <v>-5113.3910685373921</v>
      </c>
      <c r="P92" s="147">
        <f t="shared" si="48"/>
        <v>44350.007565989348</v>
      </c>
      <c r="Q92" s="147">
        <f t="shared" si="48"/>
        <v>472435.18277748273</v>
      </c>
      <c r="R92" s="147">
        <f t="shared" si="48"/>
        <v>214570.13293049883</v>
      </c>
      <c r="S92" s="147">
        <f t="shared" si="48"/>
        <v>833810.41290197184</v>
      </c>
      <c r="T92" s="147">
        <f t="shared" si="48"/>
        <v>145645.62565040612</v>
      </c>
      <c r="U92" s="147">
        <f t="shared" si="48"/>
        <v>66470.872649602446</v>
      </c>
      <c r="V92" s="147">
        <f t="shared" si="48"/>
        <v>76233.679791270479</v>
      </c>
      <c r="W92" s="147">
        <f t="shared" si="48"/>
        <v>63183.581537313308</v>
      </c>
      <c r="X92" s="147">
        <f t="shared" si="48"/>
        <v>111454.52108753327</v>
      </c>
      <c r="Y92" s="147">
        <f t="shared" si="48"/>
        <v>0</v>
      </c>
      <c r="Z92" s="147">
        <f t="shared" si="48"/>
        <v>0</v>
      </c>
      <c r="AA92" s="147">
        <f t="shared" si="48"/>
        <v>152807.05514827656</v>
      </c>
      <c r="AB92" s="147">
        <f t="shared" si="48"/>
        <v>45233.690777214426</v>
      </c>
      <c r="AC92" s="147">
        <f t="shared" si="48"/>
        <v>479908.76059386897</v>
      </c>
      <c r="AD92" s="147">
        <f t="shared" si="48"/>
        <v>128342.04475805649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-411601.2655346407</v>
      </c>
      <c r="L93" s="147">
        <f t="shared" si="51"/>
        <v>805870.33850754076</v>
      </c>
      <c r="M93" s="147">
        <f t="shared" si="51"/>
        <v>-272901.98018594721</v>
      </c>
      <c r="N93" s="147">
        <f t="shared" si="51"/>
        <v>-269337.88690650515</v>
      </c>
      <c r="O93" s="147">
        <f t="shared" si="51"/>
        <v>-18188.682258308781</v>
      </c>
      <c r="P93" s="147">
        <f t="shared" si="51"/>
        <v>157756.01454283175</v>
      </c>
      <c r="Q93" s="147">
        <f t="shared" si="51"/>
        <v>1680484.303275391</v>
      </c>
      <c r="R93" s="147">
        <f t="shared" si="51"/>
        <v>763240.65921917511</v>
      </c>
      <c r="S93" s="147">
        <f t="shared" si="51"/>
        <v>2965920.7482210421</v>
      </c>
      <c r="T93" s="147">
        <f t="shared" si="51"/>
        <v>518071.46603116347</v>
      </c>
      <c r="U93" s="147">
        <f t="shared" si="51"/>
        <v>236441.44675246748</v>
      </c>
      <c r="V93" s="147">
        <f t="shared" si="51"/>
        <v>271168.42043174437</v>
      </c>
      <c r="W93" s="147">
        <f t="shared" si="51"/>
        <v>224748.32711217913</v>
      </c>
      <c r="X93" s="147">
        <f t="shared" si="51"/>
        <v>396451.36527626694</v>
      </c>
      <c r="Y93" s="147">
        <f t="shared" si="51"/>
        <v>0</v>
      </c>
      <c r="Z93" s="147">
        <f t="shared" si="51"/>
        <v>0</v>
      </c>
      <c r="AA93" s="147">
        <f t="shared" si="51"/>
        <v>543545.16125731473</v>
      </c>
      <c r="AB93" s="147">
        <f t="shared" si="51"/>
        <v>160899.3362505869</v>
      </c>
      <c r="AC93" s="147">
        <f t="shared" si="51"/>
        <v>1707068.3314502353</v>
      </c>
      <c r="AD93" s="147">
        <f t="shared" si="51"/>
        <v>456521.44363635493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-641819.73762803013</v>
      </c>
      <c r="L94" s="148">
        <f t="shared" si="54"/>
        <v>1256612.9711755991</v>
      </c>
      <c r="M94" s="148">
        <f t="shared" si="54"/>
        <v>-425542.61122983211</v>
      </c>
      <c r="N94" s="148">
        <f t="shared" si="54"/>
        <v>-419985.03499030817</v>
      </c>
      <c r="O94" s="148">
        <f t="shared" si="54"/>
        <v>-28362.049032244453</v>
      </c>
      <c r="P94" s="148">
        <f t="shared" si="54"/>
        <v>245992.74186294407</v>
      </c>
      <c r="Q94" s="148">
        <f t="shared" si="54"/>
        <v>2620419.5296028825</v>
      </c>
      <c r="R94" s="148">
        <f t="shared" si="54"/>
        <v>1190139.4885431137</v>
      </c>
      <c r="S94" s="148">
        <f t="shared" si="54"/>
        <v>4624831.44694936</v>
      </c>
      <c r="T94" s="148">
        <f t="shared" si="54"/>
        <v>807841.27806017653</v>
      </c>
      <c r="U94" s="148">
        <f t="shared" si="54"/>
        <v>368688.82587604405</v>
      </c>
      <c r="V94" s="148">
        <f t="shared" si="54"/>
        <v>422839.42987503298</v>
      </c>
      <c r="W94" s="148">
        <f t="shared" si="54"/>
        <v>350455.46361989371</v>
      </c>
      <c r="X94" s="148">
        <f t="shared" si="54"/>
        <v>618196.13434223807</v>
      </c>
      <c r="Y94" s="148">
        <f t="shared" si="54"/>
        <v>0</v>
      </c>
      <c r="Z94" s="148">
        <f t="shared" si="54"/>
        <v>0</v>
      </c>
      <c r="AA94" s="148">
        <f t="shared" si="54"/>
        <v>847563.02275702031</v>
      </c>
      <c r="AB94" s="148">
        <f t="shared" si="54"/>
        <v>250894.19888623914</v>
      </c>
      <c r="AC94" s="148">
        <f t="shared" si="54"/>
        <v>2661872.6431303937</v>
      </c>
      <c r="AD94" s="148">
        <f t="shared" si="54"/>
        <v>711864.8500646929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568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-451147.03928646992</v>
      </c>
      <c r="L97" s="146">
        <f t="shared" si="57"/>
        <v>883296.64583080413</v>
      </c>
      <c r="M97" s="146">
        <f t="shared" si="57"/>
        <v>-299121.82173779828</v>
      </c>
      <c r="N97" s="146">
        <f t="shared" si="57"/>
        <v>-295215.29796005308</v>
      </c>
      <c r="O97" s="146">
        <f t="shared" si="57"/>
        <v>-19936.212146237303</v>
      </c>
      <c r="P97" s="146">
        <f t="shared" si="57"/>
        <v>172912.87673322763</v>
      </c>
      <c r="Q97" s="146">
        <f t="shared" si="57"/>
        <v>1841941.6592543803</v>
      </c>
      <c r="R97" s="146">
        <f t="shared" si="57"/>
        <v>836571.19766752736</v>
      </c>
      <c r="S97" s="146">
        <f t="shared" si="57"/>
        <v>3250880.1025676681</v>
      </c>
      <c r="T97" s="146">
        <f t="shared" si="57"/>
        <v>567846.67009020597</v>
      </c>
      <c r="U97" s="146">
        <f t="shared" si="57"/>
        <v>259158.23783590336</v>
      </c>
      <c r="V97" s="146">
        <f t="shared" si="57"/>
        <v>297221.70525122981</v>
      </c>
      <c r="W97" s="146">
        <f t="shared" si="57"/>
        <v>246341.66814220647</v>
      </c>
      <c r="X97" s="146">
        <f t="shared" si="57"/>
        <v>434541.56884853845</v>
      </c>
      <c r="Y97" s="146">
        <f t="shared" si="57"/>
        <v>0</v>
      </c>
      <c r="Z97" s="146">
        <f t="shared" si="57"/>
        <v>0</v>
      </c>
      <c r="AA97" s="146">
        <f t="shared" si="57"/>
        <v>595767.82374855585</v>
      </c>
      <c r="AB97" s="146">
        <f t="shared" si="57"/>
        <v>176358.20210203237</v>
      </c>
      <c r="AC97" s="146">
        <f t="shared" si="57"/>
        <v>1871079.8242884711</v>
      </c>
      <c r="AD97" s="146">
        <f t="shared" si="57"/>
        <v>500383.05251516035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-507579.48110750125</v>
      </c>
      <c r="L98" s="147">
        <f t="shared" si="60"/>
        <v>993785.2055150168</v>
      </c>
      <c r="M98" s="147">
        <f t="shared" si="60"/>
        <v>-336537.94848289835</v>
      </c>
      <c r="N98" s="147">
        <f t="shared" si="60"/>
        <v>-332142.7709922556</v>
      </c>
      <c r="O98" s="147">
        <f t="shared" si="60"/>
        <v>-22429.964812449285</v>
      </c>
      <c r="P98" s="147">
        <f t="shared" si="60"/>
        <v>194541.95773481869</v>
      </c>
      <c r="Q98" s="147">
        <f t="shared" si="60"/>
        <v>2072343.8485007191</v>
      </c>
      <c r="R98" s="147">
        <f t="shared" si="60"/>
        <v>941215.03067636152</v>
      </c>
      <c r="S98" s="147">
        <f t="shared" si="60"/>
        <v>3657521.5881140418</v>
      </c>
      <c r="T98" s="147">
        <f t="shared" si="60"/>
        <v>638876.67002950283</v>
      </c>
      <c r="U98" s="147">
        <f t="shared" si="60"/>
        <v>291575.4564044798</v>
      </c>
      <c r="V98" s="147">
        <f t="shared" si="60"/>
        <v>334400.15291668655</v>
      </c>
      <c r="W98" s="147">
        <f t="shared" si="60"/>
        <v>277155.70579502499</v>
      </c>
      <c r="X98" s="147">
        <f t="shared" si="60"/>
        <v>488896.88910432241</v>
      </c>
      <c r="Y98" s="147">
        <f t="shared" si="60"/>
        <v>0</v>
      </c>
      <c r="Z98" s="147">
        <f t="shared" si="60"/>
        <v>0</v>
      </c>
      <c r="AA98" s="147">
        <f t="shared" si="60"/>
        <v>670290.38540762593</v>
      </c>
      <c r="AB98" s="147">
        <f t="shared" si="60"/>
        <v>198418.24708320998</v>
      </c>
      <c r="AC98" s="147">
        <f t="shared" si="60"/>
        <v>2105126.8070497108</v>
      </c>
      <c r="AD98" s="147">
        <f t="shared" si="60"/>
        <v>562974.2590183717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-121248.98065921392</v>
      </c>
      <c r="L99" s="147">
        <f t="shared" si="63"/>
        <v>237392.26593634352</v>
      </c>
      <c r="M99" s="147">
        <f t="shared" si="63"/>
        <v>-80391.120455975106</v>
      </c>
      <c r="N99" s="147">
        <f t="shared" si="63"/>
        <v>-79341.2143616744</v>
      </c>
      <c r="O99" s="147">
        <f t="shared" si="63"/>
        <v>-5357.9990345502565</v>
      </c>
      <c r="P99" s="147">
        <f t="shared" si="63"/>
        <v>46471.567407191724</v>
      </c>
      <c r="Q99" s="147">
        <f t="shared" si="63"/>
        <v>495034.94242488447</v>
      </c>
      <c r="R99" s="147">
        <f t="shared" si="63"/>
        <v>224834.46888285383</v>
      </c>
      <c r="S99" s="147">
        <f t="shared" si="63"/>
        <v>873697.18596637528</v>
      </c>
      <c r="T99" s="147">
        <f t="shared" si="63"/>
        <v>152612.83777470922</v>
      </c>
      <c r="U99" s="147">
        <f t="shared" si="63"/>
        <v>69650.622592446191</v>
      </c>
      <c r="V99" s="147">
        <f t="shared" si="63"/>
        <v>79880.450614287649</v>
      </c>
      <c r="W99" s="147">
        <f t="shared" si="63"/>
        <v>66206.078185446837</v>
      </c>
      <c r="X99" s="147">
        <f t="shared" si="63"/>
        <v>116786.14218608491</v>
      </c>
      <c r="Y99" s="147">
        <f t="shared" si="63"/>
        <v>0</v>
      </c>
      <c r="Z99" s="147">
        <f t="shared" si="63"/>
        <v>0</v>
      </c>
      <c r="AA99" s="147">
        <f t="shared" si="63"/>
        <v>160116.84672322977</v>
      </c>
      <c r="AB99" s="147">
        <f t="shared" si="63"/>
        <v>47397.523143635437</v>
      </c>
      <c r="AC99" s="147">
        <f t="shared" si="63"/>
        <v>502866.03185029933</v>
      </c>
      <c r="AD99" s="147">
        <f t="shared" si="63"/>
        <v>134481.50995862836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-431290.92881704401</v>
      </c>
      <c r="L100" s="147">
        <f t="shared" si="66"/>
        <v>844420.54945958755</v>
      </c>
      <c r="M100" s="147">
        <f t="shared" si="66"/>
        <v>-285956.72162845178</v>
      </c>
      <c r="N100" s="147">
        <f t="shared" si="66"/>
        <v>-282222.13374062185</v>
      </c>
      <c r="O100" s="147">
        <f t="shared" si="66"/>
        <v>-19058.769547159896</v>
      </c>
      <c r="P100" s="147">
        <f t="shared" si="66"/>
        <v>165302.5482083383</v>
      </c>
      <c r="Q100" s="147">
        <f t="shared" si="66"/>
        <v>1760873.1962489765</v>
      </c>
      <c r="R100" s="147">
        <f t="shared" si="66"/>
        <v>799751.60522888869</v>
      </c>
      <c r="S100" s="147">
        <f t="shared" si="66"/>
        <v>3107800.73194488</v>
      </c>
      <c r="T100" s="147">
        <f t="shared" si="66"/>
        <v>542854.31675715605</v>
      </c>
      <c r="U100" s="147">
        <f t="shared" si="66"/>
        <v>247752.03508730477</v>
      </c>
      <c r="V100" s="147">
        <f t="shared" si="66"/>
        <v>284140.23402465682</v>
      </c>
      <c r="W100" s="147">
        <f t="shared" si="66"/>
        <v>235499.55470710451</v>
      </c>
      <c r="X100" s="147">
        <f t="shared" si="66"/>
        <v>415416.30669839628</v>
      </c>
      <c r="Y100" s="147">
        <f t="shared" si="66"/>
        <v>0</v>
      </c>
      <c r="Z100" s="147">
        <f t="shared" si="66"/>
        <v>0</v>
      </c>
      <c r="AA100" s="147">
        <f t="shared" si="66"/>
        <v>569546.59055329778</v>
      </c>
      <c r="AB100" s="147">
        <f t="shared" si="66"/>
        <v>168596.23618363537</v>
      </c>
      <c r="AC100" s="147">
        <f t="shared" si="66"/>
        <v>1788728.9177039</v>
      </c>
      <c r="AD100" s="147">
        <f t="shared" si="66"/>
        <v>478359.94186040858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-572826.1067724938</v>
      </c>
      <c r="L101" s="148">
        <f t="shared" si="69"/>
        <v>1121530.9748163435</v>
      </c>
      <c r="M101" s="148">
        <f t="shared" si="69"/>
        <v>-379798.10056551907</v>
      </c>
      <c r="N101" s="148">
        <f t="shared" si="69"/>
        <v>-374837.94653201557</v>
      </c>
      <c r="O101" s="148">
        <f t="shared" si="69"/>
        <v>-25313.216741001692</v>
      </c>
      <c r="P101" s="148">
        <f t="shared" si="69"/>
        <v>219549.28518777812</v>
      </c>
      <c r="Q101" s="148">
        <f t="shared" si="69"/>
        <v>2338732.55877177</v>
      </c>
      <c r="R101" s="148">
        <f t="shared" si="69"/>
        <v>1062203.1853645898</v>
      </c>
      <c r="S101" s="148">
        <f t="shared" si="69"/>
        <v>4127676.4127350231</v>
      </c>
      <c r="T101" s="148">
        <f t="shared" si="69"/>
        <v>721000.84661079268</v>
      </c>
      <c r="U101" s="148">
        <f t="shared" si="69"/>
        <v>329055.92077552329</v>
      </c>
      <c r="V101" s="148">
        <f t="shared" si="69"/>
        <v>377385.50282103056</v>
      </c>
      <c r="W101" s="148">
        <f t="shared" si="69"/>
        <v>312782.58840160316</v>
      </c>
      <c r="X101" s="148">
        <f t="shared" si="69"/>
        <v>551741.96755896776</v>
      </c>
      <c r="Y101" s="148">
        <f t="shared" si="69"/>
        <v>0</v>
      </c>
      <c r="Z101" s="148">
        <f t="shared" si="69"/>
        <v>0</v>
      </c>
      <c r="AA101" s="148">
        <f t="shared" si="69"/>
        <v>756452.6269704845</v>
      </c>
      <c r="AB101" s="148">
        <f t="shared" si="69"/>
        <v>223923.85078550054</v>
      </c>
      <c r="AC101" s="148">
        <f t="shared" si="69"/>
        <v>2375729.5911835781</v>
      </c>
      <c r="AD101" s="148">
        <f t="shared" si="69"/>
        <v>635341.58690375299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730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731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756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754</v>
      </c>
      <c r="F109" s="31"/>
      <c r="G109" s="31" t="s">
        <v>438</v>
      </c>
      <c r="H109" s="133">
        <f>'DNO inputs'!H49</f>
        <v>3571723.6971877087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778</v>
      </c>
      <c r="F111" s="31"/>
      <c r="G111" s="31" t="s">
        <v>179</v>
      </c>
      <c r="H111" s="133">
        <f>'DNO inputs'!H66</f>
        <v>208.5916666666667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779</v>
      </c>
      <c r="F113" s="31"/>
      <c r="G113" s="31" t="s">
        <v>179</v>
      </c>
      <c r="H113" s="133">
        <f>'DNO inputs'!H68</f>
        <v>408.90659996278873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787</v>
      </c>
      <c r="F115" s="31"/>
      <c r="G115" s="103" t="s">
        <v>179</v>
      </c>
      <c r="H115" s="147">
        <f xml:space="preserve"> IF(H111 &lt;&gt; 0, H113 / H111, 0)</f>
        <v>1.9603208819277951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780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1822009.717957627</v>
      </c>
      <c r="AS117" s="59"/>
      <c r="AT117" s="31" t="s">
        <v>753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755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-34458247.0028034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12846120.169989644</v>
      </c>
      <c r="Z121" s="104">
        <f t="shared" si="72"/>
        <v>6905002.6314811837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15445248</v>
      </c>
      <c r="AF121" s="104">
        <f t="shared" si="72"/>
        <v>0</v>
      </c>
      <c r="AG121" s="104">
        <f t="shared" si="72"/>
        <v>617969.58946554409</v>
      </c>
      <c r="AH121" s="104">
        <f t="shared" si="72"/>
        <v>15206595.222076548</v>
      </c>
      <c r="AI121" s="104">
        <f t="shared" si="72"/>
        <v>-434302.39645676891</v>
      </c>
      <c r="AJ121" s="104">
        <f t="shared" si="72"/>
        <v>932219.99999999988</v>
      </c>
      <c r="AK121" s="104">
        <f t="shared" si="72"/>
        <v>11957154.855261128</v>
      </c>
      <c r="AL121" s="104">
        <f t="shared" si="72"/>
        <v>59102484.352201089</v>
      </c>
      <c r="AM121" s="104">
        <f t="shared" si="72"/>
        <v>17027400</v>
      </c>
      <c r="AN121" s="104">
        <f t="shared" si="72"/>
        <v>9083000</v>
      </c>
      <c r="AO121" s="104">
        <f t="shared" si="72"/>
        <v>0</v>
      </c>
      <c r="AP121" s="104">
        <f t="shared" si="72"/>
        <v>1051200.0000000002</v>
      </c>
      <c r="AQ121" s="104">
        <f t="shared" si="72"/>
        <v>-27310923.587606002</v>
      </c>
      <c r="AR121" s="104">
        <f t="shared" si="72"/>
        <v>1822009.717957627</v>
      </c>
      <c r="AS121" s="59"/>
      <c r="AT121" s="31" t="s">
        <v>734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728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734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732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1051200.0000000002</v>
      </c>
      <c r="AQ128" s="104">
        <f t="shared" si="75"/>
        <v>0</v>
      </c>
      <c r="AR128" s="104">
        <f t="shared" ref="AR128" si="76">AR121 * AR126</f>
        <v>1822009.717957627</v>
      </c>
      <c r="AS128" s="59"/>
      <c r="AT128" s="31" t="s">
        <v>734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733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702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757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604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7069561.6786366142</v>
      </c>
      <c r="L141" s="158">
        <f t="shared" si="78"/>
        <v>842971.6299938435</v>
      </c>
      <c r="M141" s="158">
        <f t="shared" si="78"/>
        <v>4362764.3777793171</v>
      </c>
      <c r="N141" s="158">
        <f t="shared" si="78"/>
        <v>168376.39876871719</v>
      </c>
      <c r="O141" s="158">
        <f t="shared" si="78"/>
        <v>291017.97719043249</v>
      </c>
      <c r="P141" s="158">
        <f t="shared" si="78"/>
        <v>165018.90982460944</v>
      </c>
      <c r="Q141" s="158">
        <f t="shared" si="78"/>
        <v>1757851.7592974659</v>
      </c>
      <c r="R141" s="158">
        <f t="shared" si="78"/>
        <v>798379.33205373003</v>
      </c>
      <c r="S141" s="158">
        <f t="shared" si="78"/>
        <v>3102468.136736189</v>
      </c>
      <c r="T141" s="158">
        <f t="shared" si="78"/>
        <v>541922.84702075995</v>
      </c>
      <c r="U141" s="158">
        <f t="shared" si="78"/>
        <v>247326.9237532125</v>
      </c>
      <c r="V141" s="158">
        <f t="shared" si="78"/>
        <v>283652.68511748861</v>
      </c>
      <c r="W141" s="158">
        <f t="shared" si="78"/>
        <v>235095.46708843211</v>
      </c>
      <c r="X141" s="158">
        <f t="shared" si="78"/>
        <v>414703.5045602342</v>
      </c>
      <c r="Y141" s="158">
        <f t="shared" si="78"/>
        <v>0</v>
      </c>
      <c r="Z141" s="158">
        <f t="shared" si="78"/>
        <v>0</v>
      </c>
      <c r="AA141" s="158">
        <f t="shared" si="78"/>
        <v>568569.32023197634</v>
      </c>
      <c r="AB141" s="158">
        <f t="shared" si="78"/>
        <v>168306.94624556604</v>
      </c>
      <c r="AC141" s="158">
        <f t="shared" si="78"/>
        <v>1785659.6838376008</v>
      </c>
      <c r="AD141" s="158">
        <f t="shared" si="78"/>
        <v>477539.1363603088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1051200.0000000002</v>
      </c>
      <c r="AQ141" s="158">
        <f t="shared" si="78"/>
        <v>0</v>
      </c>
      <c r="AR141" s="158">
        <f t="shared" si="78"/>
        <v>1822009.717957627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5592992.279215375</v>
      </c>
      <c r="K142" s="159">
        <f t="shared" si="79"/>
        <v>7953868.9961817618</v>
      </c>
      <c r="L142" s="159">
        <f t="shared" si="79"/>
        <v>948416.07121559093</v>
      </c>
      <c r="M142" s="159">
        <f t="shared" si="79"/>
        <v>4908487.6686099274</v>
      </c>
      <c r="N142" s="159">
        <f t="shared" si="79"/>
        <v>189438.02724039799</v>
      </c>
      <c r="O142" s="159">
        <f t="shared" si="79"/>
        <v>327420.42170751846</v>
      </c>
      <c r="P142" s="159">
        <f t="shared" si="79"/>
        <v>185660.56147497986</v>
      </c>
      <c r="Q142" s="159">
        <f t="shared" si="79"/>
        <v>1977735.430247508</v>
      </c>
      <c r="R142" s="159">
        <f t="shared" si="79"/>
        <v>898245.87507370359</v>
      </c>
      <c r="S142" s="159">
        <f t="shared" si="79"/>
        <v>3490545.2765194252</v>
      </c>
      <c r="T142" s="159">
        <f t="shared" si="79"/>
        <v>609710.12449986069</v>
      </c>
      <c r="U142" s="159">
        <f t="shared" si="79"/>
        <v>278264.20366433082</v>
      </c>
      <c r="V142" s="159">
        <f t="shared" si="79"/>
        <v>319133.8304123549</v>
      </c>
      <c r="W142" s="159">
        <f t="shared" si="79"/>
        <v>264502.75587356766</v>
      </c>
      <c r="X142" s="159">
        <f t="shared" si="79"/>
        <v>466577.34913003736</v>
      </c>
      <c r="Y142" s="159">
        <f t="shared" si="79"/>
        <v>0</v>
      </c>
      <c r="Z142" s="159">
        <f t="shared" si="79"/>
        <v>0</v>
      </c>
      <c r="AA142" s="159">
        <f t="shared" si="79"/>
        <v>639689.71400860604</v>
      </c>
      <c r="AB142" s="159">
        <f t="shared" si="79"/>
        <v>189359.88713840721</v>
      </c>
      <c r="AC142" s="159">
        <f t="shared" si="79"/>
        <v>2009021.7530638606</v>
      </c>
      <c r="AD142" s="159">
        <f t="shared" si="79"/>
        <v>537272.87543690891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9569407.9887221288</v>
      </c>
      <c r="L143" s="159">
        <f t="shared" si="80"/>
        <v>226554.63066552117</v>
      </c>
      <c r="M143" s="159">
        <f t="shared" si="80"/>
        <v>144773.1937798819</v>
      </c>
      <c r="N143" s="159">
        <f t="shared" si="80"/>
        <v>2842293.7437212812</v>
      </c>
      <c r="O143" s="159">
        <f t="shared" si="80"/>
        <v>-5113.3910685373921</v>
      </c>
      <c r="P143" s="159">
        <f t="shared" si="80"/>
        <v>44350.007565989348</v>
      </c>
      <c r="Q143" s="159">
        <f t="shared" si="80"/>
        <v>472435.18277748273</v>
      </c>
      <c r="R143" s="159">
        <f t="shared" si="80"/>
        <v>214570.13293049883</v>
      </c>
      <c r="S143" s="159">
        <f t="shared" si="80"/>
        <v>833810.41290197184</v>
      </c>
      <c r="T143" s="159">
        <f t="shared" si="80"/>
        <v>145645.62565040612</v>
      </c>
      <c r="U143" s="159">
        <f t="shared" si="80"/>
        <v>66470.872649602446</v>
      </c>
      <c r="V143" s="159">
        <f t="shared" si="80"/>
        <v>76233.679791270479</v>
      </c>
      <c r="W143" s="159">
        <f t="shared" si="80"/>
        <v>63183.581537313308</v>
      </c>
      <c r="X143" s="159">
        <f t="shared" si="80"/>
        <v>111454.52108753327</v>
      </c>
      <c r="Y143" s="159">
        <f t="shared" si="80"/>
        <v>0</v>
      </c>
      <c r="Z143" s="159">
        <f t="shared" si="80"/>
        <v>0</v>
      </c>
      <c r="AA143" s="159">
        <f t="shared" si="80"/>
        <v>152807.05514827656</v>
      </c>
      <c r="AB143" s="159">
        <f t="shared" si="80"/>
        <v>45233.690777214426</v>
      </c>
      <c r="AC143" s="159">
        <f t="shared" si="80"/>
        <v>479908.76059386897</v>
      </c>
      <c r="AD143" s="159">
        <f t="shared" si="80"/>
        <v>128342.04475805649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5200104.0148030603</v>
      </c>
      <c r="K144" s="159">
        <f t="shared" si="81"/>
        <v>10745406.480828619</v>
      </c>
      <c r="L144" s="159">
        <f t="shared" si="81"/>
        <v>805870.33850754076</v>
      </c>
      <c r="M144" s="159">
        <f t="shared" si="81"/>
        <v>4786202.4209304722</v>
      </c>
      <c r="N144" s="159">
        <f t="shared" si="81"/>
        <v>-56716.875935551157</v>
      </c>
      <c r="O144" s="159">
        <f t="shared" si="81"/>
        <v>619780.57590541616</v>
      </c>
      <c r="P144" s="159">
        <f t="shared" si="81"/>
        <v>157756.01454283175</v>
      </c>
      <c r="Q144" s="159">
        <f t="shared" si="81"/>
        <v>1680484.303275391</v>
      </c>
      <c r="R144" s="159">
        <f t="shared" si="81"/>
        <v>763240.65921917511</v>
      </c>
      <c r="S144" s="159">
        <f t="shared" si="81"/>
        <v>2965920.7482210421</v>
      </c>
      <c r="T144" s="159">
        <f t="shared" si="81"/>
        <v>518071.46603116347</v>
      </c>
      <c r="U144" s="159">
        <f t="shared" si="81"/>
        <v>236441.44675246748</v>
      </c>
      <c r="V144" s="159">
        <f t="shared" si="81"/>
        <v>271168.42043174437</v>
      </c>
      <c r="W144" s="159">
        <f t="shared" si="81"/>
        <v>224748.32711217913</v>
      </c>
      <c r="X144" s="159">
        <f t="shared" si="81"/>
        <v>396451.36527626694</v>
      </c>
      <c r="Y144" s="159">
        <f t="shared" si="81"/>
        <v>0</v>
      </c>
      <c r="Z144" s="159">
        <f t="shared" si="81"/>
        <v>0</v>
      </c>
      <c r="AA144" s="159">
        <f t="shared" si="81"/>
        <v>543545.16125731473</v>
      </c>
      <c r="AB144" s="159">
        <f t="shared" si="81"/>
        <v>160899.3362505869</v>
      </c>
      <c r="AC144" s="159">
        <f t="shared" si="81"/>
        <v>1707068.3314502353</v>
      </c>
      <c r="AD144" s="159">
        <f t="shared" si="81"/>
        <v>456521.44363635493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23665150.708784964</v>
      </c>
      <c r="K145" s="160">
        <f t="shared" si="82"/>
        <v>28168342.668470502</v>
      </c>
      <c r="L145" s="160">
        <f t="shared" si="82"/>
        <v>1256612.9711755991</v>
      </c>
      <c r="M145" s="160">
        <f t="shared" si="82"/>
        <v>1832166.9887859116</v>
      </c>
      <c r="N145" s="160">
        <f t="shared" si="82"/>
        <v>1599596.6515136759</v>
      </c>
      <c r="O145" s="160">
        <f t="shared" si="82"/>
        <v>403782.51742465922</v>
      </c>
      <c r="P145" s="160">
        <f t="shared" si="82"/>
        <v>245992.74186294407</v>
      </c>
      <c r="Q145" s="160">
        <f t="shared" si="82"/>
        <v>2620419.5296028825</v>
      </c>
      <c r="R145" s="160">
        <f t="shared" si="82"/>
        <v>1190139.4885431137</v>
      </c>
      <c r="S145" s="160">
        <f t="shared" si="82"/>
        <v>4624831.44694936</v>
      </c>
      <c r="T145" s="160">
        <f t="shared" si="82"/>
        <v>807841.27806017653</v>
      </c>
      <c r="U145" s="160">
        <f t="shared" si="82"/>
        <v>368688.82587604405</v>
      </c>
      <c r="V145" s="160">
        <f t="shared" si="82"/>
        <v>422839.42987503298</v>
      </c>
      <c r="W145" s="160">
        <f t="shared" si="82"/>
        <v>350455.46361989371</v>
      </c>
      <c r="X145" s="160">
        <f t="shared" si="82"/>
        <v>618196.13434223807</v>
      </c>
      <c r="Y145" s="160">
        <f t="shared" si="82"/>
        <v>0</v>
      </c>
      <c r="Z145" s="160">
        <f t="shared" si="82"/>
        <v>0</v>
      </c>
      <c r="AA145" s="160">
        <f t="shared" si="82"/>
        <v>847563.02275702031</v>
      </c>
      <c r="AB145" s="160">
        <f t="shared" si="82"/>
        <v>250894.19888623914</v>
      </c>
      <c r="AC145" s="160">
        <f t="shared" si="82"/>
        <v>2661872.6431303937</v>
      </c>
      <c r="AD145" s="160">
        <f t="shared" si="82"/>
        <v>711864.8500646929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604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7048965.5271739159</v>
      </c>
      <c r="L148" s="158">
        <f t="shared" si="83"/>
        <v>883296.64583080413</v>
      </c>
      <c r="M148" s="158">
        <f t="shared" si="83"/>
        <v>4349108.6118985219</v>
      </c>
      <c r="N148" s="158">
        <f t="shared" si="83"/>
        <v>154898.97686097852</v>
      </c>
      <c r="O148" s="158">
        <f t="shared" si="83"/>
        <v>290107.83213970618</v>
      </c>
      <c r="P148" s="158">
        <f t="shared" si="83"/>
        <v>172912.87673322763</v>
      </c>
      <c r="Q148" s="158">
        <f t="shared" si="83"/>
        <v>1841941.6592543803</v>
      </c>
      <c r="R148" s="158">
        <f t="shared" si="83"/>
        <v>836571.19766752736</v>
      </c>
      <c r="S148" s="158">
        <f t="shared" si="83"/>
        <v>3250880.1025676681</v>
      </c>
      <c r="T148" s="158">
        <f t="shared" si="83"/>
        <v>567846.67009020597</v>
      </c>
      <c r="U148" s="158">
        <f t="shared" si="83"/>
        <v>259158.23783590336</v>
      </c>
      <c r="V148" s="158">
        <f t="shared" si="83"/>
        <v>297221.70525122981</v>
      </c>
      <c r="W148" s="158">
        <f t="shared" si="83"/>
        <v>246341.66814220647</v>
      </c>
      <c r="X148" s="158">
        <f t="shared" si="83"/>
        <v>434541.56884853845</v>
      </c>
      <c r="Y148" s="158">
        <f t="shared" si="83"/>
        <v>0</v>
      </c>
      <c r="Z148" s="158">
        <f t="shared" si="83"/>
        <v>0</v>
      </c>
      <c r="AA148" s="158">
        <f t="shared" si="83"/>
        <v>595767.82374855585</v>
      </c>
      <c r="AB148" s="158">
        <f t="shared" si="83"/>
        <v>176358.20210203237</v>
      </c>
      <c r="AC148" s="158">
        <f t="shared" si="83"/>
        <v>1871079.8242884711</v>
      </c>
      <c r="AD148" s="158">
        <f t="shared" si="83"/>
        <v>500383.05251516035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1051200.0000000002</v>
      </c>
      <c r="AQ148" s="158">
        <f t="shared" si="83"/>
        <v>0</v>
      </c>
      <c r="AR148" s="158">
        <f t="shared" si="83"/>
        <v>1822009.717957627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5592992.279215375</v>
      </c>
      <c r="K149" s="159">
        <f t="shared" si="84"/>
        <v>7930696.5424984079</v>
      </c>
      <c r="L149" s="159">
        <f t="shared" si="84"/>
        <v>993785.2055150168</v>
      </c>
      <c r="M149" s="159">
        <f t="shared" si="84"/>
        <v>4893123.7496294063</v>
      </c>
      <c r="N149" s="159">
        <f t="shared" si="84"/>
        <v>174274.76067121845</v>
      </c>
      <c r="O149" s="159">
        <f t="shared" si="84"/>
        <v>326396.42972186592</v>
      </c>
      <c r="P149" s="159">
        <f t="shared" si="84"/>
        <v>194541.95773481869</v>
      </c>
      <c r="Q149" s="159">
        <f t="shared" si="84"/>
        <v>2072343.8485007191</v>
      </c>
      <c r="R149" s="159">
        <f t="shared" si="84"/>
        <v>941215.03067636152</v>
      </c>
      <c r="S149" s="159">
        <f t="shared" si="84"/>
        <v>3657521.5881140418</v>
      </c>
      <c r="T149" s="159">
        <f t="shared" si="84"/>
        <v>638876.67002950283</v>
      </c>
      <c r="U149" s="159">
        <f t="shared" si="84"/>
        <v>291575.4564044798</v>
      </c>
      <c r="V149" s="159">
        <f t="shared" si="84"/>
        <v>334400.15291668655</v>
      </c>
      <c r="W149" s="159">
        <f t="shared" si="84"/>
        <v>277155.70579502499</v>
      </c>
      <c r="X149" s="159">
        <f t="shared" si="84"/>
        <v>488896.88910432241</v>
      </c>
      <c r="Y149" s="159">
        <f t="shared" si="84"/>
        <v>0</v>
      </c>
      <c r="Z149" s="159">
        <f t="shared" si="84"/>
        <v>0</v>
      </c>
      <c r="AA149" s="159">
        <f t="shared" si="84"/>
        <v>670290.38540762593</v>
      </c>
      <c r="AB149" s="159">
        <f t="shared" si="84"/>
        <v>198418.24708320998</v>
      </c>
      <c r="AC149" s="159">
        <f t="shared" si="84"/>
        <v>2105126.8070497108</v>
      </c>
      <c r="AD149" s="159">
        <f t="shared" si="84"/>
        <v>562974.2590183717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9563872.6262950469</v>
      </c>
      <c r="L150" s="159">
        <f t="shared" si="87"/>
        <v>237392.26593634352</v>
      </c>
      <c r="M150" s="159">
        <f t="shared" si="87"/>
        <v>141103.10941939044</v>
      </c>
      <c r="N150" s="159">
        <f t="shared" si="87"/>
        <v>2838671.5905740233</v>
      </c>
      <c r="O150" s="159">
        <f t="shared" si="87"/>
        <v>-5357.9990345502565</v>
      </c>
      <c r="P150" s="159">
        <f t="shared" si="87"/>
        <v>46471.567407191724</v>
      </c>
      <c r="Q150" s="159">
        <f t="shared" si="87"/>
        <v>495034.94242488447</v>
      </c>
      <c r="R150" s="159">
        <f t="shared" si="87"/>
        <v>224834.46888285383</v>
      </c>
      <c r="S150" s="159">
        <f t="shared" si="87"/>
        <v>873697.18596637528</v>
      </c>
      <c r="T150" s="159">
        <f t="shared" si="87"/>
        <v>152612.83777470922</v>
      </c>
      <c r="U150" s="159">
        <f t="shared" si="87"/>
        <v>69650.622592446191</v>
      </c>
      <c r="V150" s="159">
        <f t="shared" si="87"/>
        <v>79880.450614287649</v>
      </c>
      <c r="W150" s="159">
        <f t="shared" si="87"/>
        <v>66206.078185446837</v>
      </c>
      <c r="X150" s="159">
        <f t="shared" si="87"/>
        <v>116786.14218608491</v>
      </c>
      <c r="Y150" s="159">
        <f t="shared" si="87"/>
        <v>0</v>
      </c>
      <c r="Z150" s="159">
        <f t="shared" si="87"/>
        <v>0</v>
      </c>
      <c r="AA150" s="159">
        <f t="shared" si="87"/>
        <v>160116.84672322977</v>
      </c>
      <c r="AB150" s="159">
        <f t="shared" si="87"/>
        <v>47397.523143635437</v>
      </c>
      <c r="AC150" s="159">
        <f t="shared" si="87"/>
        <v>502866.03185029933</v>
      </c>
      <c r="AD150" s="159">
        <f t="shared" si="87"/>
        <v>134481.50995862836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5200104.0148030603</v>
      </c>
      <c r="K151" s="159">
        <f t="shared" si="90"/>
        <v>10725716.817546215</v>
      </c>
      <c r="L151" s="159">
        <f t="shared" si="90"/>
        <v>844420.54945958755</v>
      </c>
      <c r="M151" s="159">
        <f t="shared" si="90"/>
        <v>4773147.6794879679</v>
      </c>
      <c r="N151" s="159">
        <f t="shared" si="90"/>
        <v>-69601.122769667854</v>
      </c>
      <c r="O151" s="159">
        <f t="shared" si="90"/>
        <v>618910.48861656501</v>
      </c>
      <c r="P151" s="159">
        <f t="shared" si="90"/>
        <v>165302.5482083383</v>
      </c>
      <c r="Q151" s="159">
        <f t="shared" si="90"/>
        <v>1760873.1962489765</v>
      </c>
      <c r="R151" s="159">
        <f t="shared" si="90"/>
        <v>799751.60522888869</v>
      </c>
      <c r="S151" s="159">
        <f t="shared" si="90"/>
        <v>3107800.73194488</v>
      </c>
      <c r="T151" s="159">
        <f t="shared" si="90"/>
        <v>542854.31675715605</v>
      </c>
      <c r="U151" s="159">
        <f t="shared" si="90"/>
        <v>247752.03508730477</v>
      </c>
      <c r="V151" s="159">
        <f t="shared" si="90"/>
        <v>284140.23402465682</v>
      </c>
      <c r="W151" s="159">
        <f t="shared" si="90"/>
        <v>235499.55470710451</v>
      </c>
      <c r="X151" s="159">
        <f t="shared" si="90"/>
        <v>415416.30669839628</v>
      </c>
      <c r="Y151" s="159">
        <f t="shared" si="90"/>
        <v>0</v>
      </c>
      <c r="Z151" s="159">
        <f t="shared" si="90"/>
        <v>0</v>
      </c>
      <c r="AA151" s="159">
        <f t="shared" si="90"/>
        <v>569546.59055329778</v>
      </c>
      <c r="AB151" s="159">
        <f t="shared" si="90"/>
        <v>168596.23618363537</v>
      </c>
      <c r="AC151" s="159">
        <f t="shared" si="90"/>
        <v>1788728.9177039</v>
      </c>
      <c r="AD151" s="159">
        <f t="shared" si="90"/>
        <v>478359.94186040858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23665150.708784964</v>
      </c>
      <c r="K152" s="160">
        <f t="shared" si="93"/>
        <v>28237336.29932604</v>
      </c>
      <c r="L152" s="160">
        <f t="shared" si="93"/>
        <v>1121530.9748163435</v>
      </c>
      <c r="M152" s="160">
        <f t="shared" si="93"/>
        <v>1877911.4994502245</v>
      </c>
      <c r="N152" s="160">
        <f t="shared" si="93"/>
        <v>1644743.7399719683</v>
      </c>
      <c r="O152" s="160">
        <f t="shared" si="93"/>
        <v>406831.349715902</v>
      </c>
      <c r="P152" s="160">
        <f t="shared" si="93"/>
        <v>219549.28518777812</v>
      </c>
      <c r="Q152" s="160">
        <f t="shared" si="93"/>
        <v>2338732.55877177</v>
      </c>
      <c r="R152" s="160">
        <f t="shared" si="93"/>
        <v>1062203.1853645898</v>
      </c>
      <c r="S152" s="160">
        <f t="shared" si="93"/>
        <v>4127676.4127350231</v>
      </c>
      <c r="T152" s="160">
        <f t="shared" si="93"/>
        <v>721000.84661079268</v>
      </c>
      <c r="U152" s="160">
        <f t="shared" si="93"/>
        <v>329055.92077552329</v>
      </c>
      <c r="V152" s="160">
        <f t="shared" si="93"/>
        <v>377385.50282103056</v>
      </c>
      <c r="W152" s="160">
        <f t="shared" si="93"/>
        <v>312782.58840160316</v>
      </c>
      <c r="X152" s="160">
        <f t="shared" si="93"/>
        <v>551741.96755896776</v>
      </c>
      <c r="Y152" s="160">
        <f t="shared" si="93"/>
        <v>0</v>
      </c>
      <c r="Z152" s="160">
        <f t="shared" si="93"/>
        <v>0</v>
      </c>
      <c r="AA152" s="160">
        <f t="shared" si="93"/>
        <v>756452.6269704845</v>
      </c>
      <c r="AB152" s="160">
        <f t="shared" si="93"/>
        <v>223923.85078550054</v>
      </c>
      <c r="AC152" s="160">
        <f t="shared" si="93"/>
        <v>2375729.5911835781</v>
      </c>
      <c r="AD152" s="160">
        <f t="shared" si="93"/>
        <v>635341.58690375299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7069561.6786366142</v>
      </c>
      <c r="L21" s="138">
        <f>Expenditure!L141</f>
        <v>842971.6299938435</v>
      </c>
      <c r="M21" s="138">
        <f>Expenditure!M141</f>
        <v>4362764.3777793171</v>
      </c>
      <c r="N21" s="138">
        <f>Expenditure!N141</f>
        <v>168376.39876871719</v>
      </c>
      <c r="O21" s="138">
        <f>Expenditure!O141</f>
        <v>291017.97719043249</v>
      </c>
      <c r="P21" s="138">
        <f>Expenditure!P141</f>
        <v>165018.90982460944</v>
      </c>
      <c r="Q21" s="138">
        <f>Expenditure!Q141</f>
        <v>1757851.7592974659</v>
      </c>
      <c r="R21" s="138">
        <f>Expenditure!R141</f>
        <v>798379.33205373003</v>
      </c>
      <c r="S21" s="138">
        <f>Expenditure!S141</f>
        <v>3102468.136736189</v>
      </c>
      <c r="T21" s="138">
        <f>Expenditure!T141</f>
        <v>541922.84702075995</v>
      </c>
      <c r="U21" s="138">
        <f>Expenditure!U141</f>
        <v>247326.9237532125</v>
      </c>
      <c r="V21" s="138">
        <f>Expenditure!V141</f>
        <v>283652.68511748861</v>
      </c>
      <c r="W21" s="138">
        <f>Expenditure!W141</f>
        <v>235095.46708843211</v>
      </c>
      <c r="X21" s="138">
        <f>Expenditure!X141</f>
        <v>414703.5045602342</v>
      </c>
      <c r="Y21" s="138">
        <f>Expenditure!Y141</f>
        <v>0</v>
      </c>
      <c r="Z21" s="138">
        <f>Expenditure!Z141</f>
        <v>0</v>
      </c>
      <c r="AA21" s="138">
        <f>Expenditure!AA141</f>
        <v>568569.32023197634</v>
      </c>
      <c r="AB21" s="138">
        <f>Expenditure!AB141</f>
        <v>168306.94624556604</v>
      </c>
      <c r="AC21" s="138">
        <f>Expenditure!AC141</f>
        <v>1785659.6838376008</v>
      </c>
      <c r="AD21" s="138">
        <f>Expenditure!AD141</f>
        <v>477539.1363603088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1051200.0000000002</v>
      </c>
      <c r="AQ21" s="138">
        <f>Expenditure!AQ141</f>
        <v>0</v>
      </c>
      <c r="AR21" s="138">
        <f>Expenditure!AR141</f>
        <v>1822009.717957627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5592992.279215375</v>
      </c>
      <c r="K22" s="133">
        <f>Expenditure!K142</f>
        <v>7953868.9961817618</v>
      </c>
      <c r="L22" s="133">
        <f>Expenditure!L142</f>
        <v>948416.07121559093</v>
      </c>
      <c r="M22" s="133">
        <f>Expenditure!M142</f>
        <v>4908487.6686099274</v>
      </c>
      <c r="N22" s="133">
        <f>Expenditure!N142</f>
        <v>189438.02724039799</v>
      </c>
      <c r="O22" s="133">
        <f>Expenditure!O142</f>
        <v>327420.42170751846</v>
      </c>
      <c r="P22" s="133">
        <f>Expenditure!P142</f>
        <v>185660.56147497986</v>
      </c>
      <c r="Q22" s="133">
        <f>Expenditure!Q142</f>
        <v>1977735.430247508</v>
      </c>
      <c r="R22" s="133">
        <f>Expenditure!R142</f>
        <v>898245.87507370359</v>
      </c>
      <c r="S22" s="133">
        <f>Expenditure!S142</f>
        <v>3490545.2765194252</v>
      </c>
      <c r="T22" s="133">
        <f>Expenditure!T142</f>
        <v>609710.12449986069</v>
      </c>
      <c r="U22" s="133">
        <f>Expenditure!U142</f>
        <v>278264.20366433082</v>
      </c>
      <c r="V22" s="133">
        <f>Expenditure!V142</f>
        <v>319133.8304123549</v>
      </c>
      <c r="W22" s="133">
        <f>Expenditure!W142</f>
        <v>264502.75587356766</v>
      </c>
      <c r="X22" s="133">
        <f>Expenditure!X142</f>
        <v>466577.34913003736</v>
      </c>
      <c r="Y22" s="133">
        <f>Expenditure!Y142</f>
        <v>0</v>
      </c>
      <c r="Z22" s="133">
        <f>Expenditure!Z142</f>
        <v>0</v>
      </c>
      <c r="AA22" s="133">
        <f>Expenditure!AA142</f>
        <v>639689.71400860604</v>
      </c>
      <c r="AB22" s="133">
        <f>Expenditure!AB142</f>
        <v>189359.88713840721</v>
      </c>
      <c r="AC22" s="133">
        <f>Expenditure!AC142</f>
        <v>2009021.7530638606</v>
      </c>
      <c r="AD22" s="133">
        <f>Expenditure!AD142</f>
        <v>537272.87543690891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9569407.9887221288</v>
      </c>
      <c r="L23" s="133">
        <f>Expenditure!L143</f>
        <v>226554.63066552117</v>
      </c>
      <c r="M23" s="133">
        <f>Expenditure!M143</f>
        <v>144773.1937798819</v>
      </c>
      <c r="N23" s="133">
        <f>Expenditure!N143</f>
        <v>2842293.7437212812</v>
      </c>
      <c r="O23" s="133">
        <f>Expenditure!O143</f>
        <v>-5113.3910685373921</v>
      </c>
      <c r="P23" s="133">
        <f>Expenditure!P143</f>
        <v>44350.007565989348</v>
      </c>
      <c r="Q23" s="133">
        <f>Expenditure!Q143</f>
        <v>472435.18277748273</v>
      </c>
      <c r="R23" s="133">
        <f>Expenditure!R143</f>
        <v>214570.13293049883</v>
      </c>
      <c r="S23" s="133">
        <f>Expenditure!S143</f>
        <v>833810.41290197184</v>
      </c>
      <c r="T23" s="133">
        <f>Expenditure!T143</f>
        <v>145645.62565040612</v>
      </c>
      <c r="U23" s="133">
        <f>Expenditure!U143</f>
        <v>66470.872649602446</v>
      </c>
      <c r="V23" s="133">
        <f>Expenditure!V143</f>
        <v>76233.679791270479</v>
      </c>
      <c r="W23" s="133">
        <f>Expenditure!W143</f>
        <v>63183.581537313308</v>
      </c>
      <c r="X23" s="133">
        <f>Expenditure!X143</f>
        <v>111454.52108753327</v>
      </c>
      <c r="Y23" s="133">
        <f>Expenditure!Y143</f>
        <v>0</v>
      </c>
      <c r="Z23" s="133">
        <f>Expenditure!Z143</f>
        <v>0</v>
      </c>
      <c r="AA23" s="133">
        <f>Expenditure!AA143</f>
        <v>152807.05514827656</v>
      </c>
      <c r="AB23" s="133">
        <f>Expenditure!AB143</f>
        <v>45233.690777214426</v>
      </c>
      <c r="AC23" s="133">
        <f>Expenditure!AC143</f>
        <v>479908.76059386897</v>
      </c>
      <c r="AD23" s="133">
        <f>Expenditure!AD143</f>
        <v>128342.04475805649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5200104.0148030603</v>
      </c>
      <c r="K24" s="133">
        <f>Expenditure!K144</f>
        <v>10745406.480828619</v>
      </c>
      <c r="L24" s="133">
        <f>Expenditure!L144</f>
        <v>805870.33850754076</v>
      </c>
      <c r="M24" s="133">
        <f>Expenditure!M144</f>
        <v>4786202.4209304722</v>
      </c>
      <c r="N24" s="133">
        <f>Expenditure!N144</f>
        <v>-56716.875935551157</v>
      </c>
      <c r="O24" s="133">
        <f>Expenditure!O144</f>
        <v>619780.57590541616</v>
      </c>
      <c r="P24" s="133">
        <f>Expenditure!P144</f>
        <v>157756.01454283175</v>
      </c>
      <c r="Q24" s="133">
        <f>Expenditure!Q144</f>
        <v>1680484.303275391</v>
      </c>
      <c r="R24" s="133">
        <f>Expenditure!R144</f>
        <v>763240.65921917511</v>
      </c>
      <c r="S24" s="133">
        <f>Expenditure!S144</f>
        <v>2965920.7482210421</v>
      </c>
      <c r="T24" s="133">
        <f>Expenditure!T144</f>
        <v>518071.46603116347</v>
      </c>
      <c r="U24" s="133">
        <f>Expenditure!U144</f>
        <v>236441.44675246748</v>
      </c>
      <c r="V24" s="133">
        <f>Expenditure!V144</f>
        <v>271168.42043174437</v>
      </c>
      <c r="W24" s="133">
        <f>Expenditure!W144</f>
        <v>224748.32711217913</v>
      </c>
      <c r="X24" s="133">
        <f>Expenditure!X144</f>
        <v>396451.36527626694</v>
      </c>
      <c r="Y24" s="133">
        <f>Expenditure!Y144</f>
        <v>0</v>
      </c>
      <c r="Z24" s="133">
        <f>Expenditure!Z144</f>
        <v>0</v>
      </c>
      <c r="AA24" s="133">
        <f>Expenditure!AA144</f>
        <v>543545.16125731473</v>
      </c>
      <c r="AB24" s="133">
        <f>Expenditure!AB144</f>
        <v>160899.3362505869</v>
      </c>
      <c r="AC24" s="133">
        <f>Expenditure!AC144</f>
        <v>1707068.3314502353</v>
      </c>
      <c r="AD24" s="133">
        <f>Expenditure!AD144</f>
        <v>456521.44363635493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23665150.708784964</v>
      </c>
      <c r="K25" s="145">
        <f>Expenditure!K145</f>
        <v>28168342.668470502</v>
      </c>
      <c r="L25" s="145">
        <f>Expenditure!L145</f>
        <v>1256612.9711755991</v>
      </c>
      <c r="M25" s="145">
        <f>Expenditure!M145</f>
        <v>1832166.9887859116</v>
      </c>
      <c r="N25" s="145">
        <f>Expenditure!N145</f>
        <v>1599596.6515136759</v>
      </c>
      <c r="O25" s="145">
        <f>Expenditure!O145</f>
        <v>403782.51742465922</v>
      </c>
      <c r="P25" s="145">
        <f>Expenditure!P145</f>
        <v>245992.74186294407</v>
      </c>
      <c r="Q25" s="145">
        <f>Expenditure!Q145</f>
        <v>2620419.5296028825</v>
      </c>
      <c r="R25" s="145">
        <f>Expenditure!R145</f>
        <v>1190139.4885431137</v>
      </c>
      <c r="S25" s="145">
        <f>Expenditure!S145</f>
        <v>4624831.44694936</v>
      </c>
      <c r="T25" s="145">
        <f>Expenditure!T145</f>
        <v>807841.27806017653</v>
      </c>
      <c r="U25" s="145">
        <f>Expenditure!U145</f>
        <v>368688.82587604405</v>
      </c>
      <c r="V25" s="145">
        <f>Expenditure!V145</f>
        <v>422839.42987503298</v>
      </c>
      <c r="W25" s="145">
        <f>Expenditure!W145</f>
        <v>350455.46361989371</v>
      </c>
      <c r="X25" s="145">
        <f>Expenditure!X145</f>
        <v>618196.13434223807</v>
      </c>
      <c r="Y25" s="145">
        <f>Expenditure!Y145</f>
        <v>0</v>
      </c>
      <c r="Z25" s="145">
        <f>Expenditure!Z145</f>
        <v>0</v>
      </c>
      <c r="AA25" s="145">
        <f>Expenditure!AA145</f>
        <v>847563.02275702031</v>
      </c>
      <c r="AB25" s="145">
        <f>Expenditure!AB145</f>
        <v>250894.19888623914</v>
      </c>
      <c r="AC25" s="145">
        <f>Expenditure!AC145</f>
        <v>2661872.6431303937</v>
      </c>
      <c r="AD25" s="145">
        <f>Expenditure!AD145</f>
        <v>711864.8500646929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7048965.5271739159</v>
      </c>
      <c r="L28" s="138">
        <f>Expenditure!L148</f>
        <v>883296.64583080413</v>
      </c>
      <c r="M28" s="138">
        <f>Expenditure!M148</f>
        <v>4349108.6118985219</v>
      </c>
      <c r="N28" s="138">
        <f>Expenditure!N148</f>
        <v>154898.97686097852</v>
      </c>
      <c r="O28" s="138">
        <f>Expenditure!O148</f>
        <v>290107.83213970618</v>
      </c>
      <c r="P28" s="138">
        <f>Expenditure!P148</f>
        <v>172912.87673322763</v>
      </c>
      <c r="Q28" s="138">
        <f>Expenditure!Q148</f>
        <v>1841941.6592543803</v>
      </c>
      <c r="R28" s="138">
        <f>Expenditure!R148</f>
        <v>836571.19766752736</v>
      </c>
      <c r="S28" s="138">
        <f>Expenditure!S148</f>
        <v>3250880.1025676681</v>
      </c>
      <c r="T28" s="138">
        <f>Expenditure!T148</f>
        <v>567846.67009020597</v>
      </c>
      <c r="U28" s="138">
        <f>Expenditure!U148</f>
        <v>259158.23783590336</v>
      </c>
      <c r="V28" s="138">
        <f>Expenditure!V148</f>
        <v>297221.70525122981</v>
      </c>
      <c r="W28" s="138">
        <f>Expenditure!W148</f>
        <v>246341.66814220647</v>
      </c>
      <c r="X28" s="138">
        <f>Expenditure!X148</f>
        <v>434541.56884853845</v>
      </c>
      <c r="Y28" s="138">
        <f>Expenditure!Y148</f>
        <v>0</v>
      </c>
      <c r="Z28" s="138">
        <f>Expenditure!Z148</f>
        <v>0</v>
      </c>
      <c r="AA28" s="138">
        <f>Expenditure!AA148</f>
        <v>595767.82374855585</v>
      </c>
      <c r="AB28" s="138">
        <f>Expenditure!AB148</f>
        <v>176358.20210203237</v>
      </c>
      <c r="AC28" s="138">
        <f>Expenditure!AC148</f>
        <v>1871079.8242884711</v>
      </c>
      <c r="AD28" s="138">
        <f>Expenditure!AD148</f>
        <v>500383.05251516035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1051200.0000000002</v>
      </c>
      <c r="AQ28" s="138">
        <f>Expenditure!AQ148</f>
        <v>0</v>
      </c>
      <c r="AR28" s="138">
        <f>Expenditure!AR148</f>
        <v>1822009.717957627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5592992.279215375</v>
      </c>
      <c r="K29" s="133">
        <f>Expenditure!K149</f>
        <v>7930696.5424984079</v>
      </c>
      <c r="L29" s="133">
        <f>Expenditure!L149</f>
        <v>993785.2055150168</v>
      </c>
      <c r="M29" s="133">
        <f>Expenditure!M149</f>
        <v>4893123.7496294063</v>
      </c>
      <c r="N29" s="133">
        <f>Expenditure!N149</f>
        <v>174274.76067121845</v>
      </c>
      <c r="O29" s="133">
        <f>Expenditure!O149</f>
        <v>326396.42972186592</v>
      </c>
      <c r="P29" s="133">
        <f>Expenditure!P149</f>
        <v>194541.95773481869</v>
      </c>
      <c r="Q29" s="133">
        <f>Expenditure!Q149</f>
        <v>2072343.8485007191</v>
      </c>
      <c r="R29" s="133">
        <f>Expenditure!R149</f>
        <v>941215.03067636152</v>
      </c>
      <c r="S29" s="133">
        <f>Expenditure!S149</f>
        <v>3657521.5881140418</v>
      </c>
      <c r="T29" s="133">
        <f>Expenditure!T149</f>
        <v>638876.67002950283</v>
      </c>
      <c r="U29" s="133">
        <f>Expenditure!U149</f>
        <v>291575.4564044798</v>
      </c>
      <c r="V29" s="133">
        <f>Expenditure!V149</f>
        <v>334400.15291668655</v>
      </c>
      <c r="W29" s="133">
        <f>Expenditure!W149</f>
        <v>277155.70579502499</v>
      </c>
      <c r="X29" s="133">
        <f>Expenditure!X149</f>
        <v>488896.88910432241</v>
      </c>
      <c r="Y29" s="133">
        <f>Expenditure!Y149</f>
        <v>0</v>
      </c>
      <c r="Z29" s="133">
        <f>Expenditure!Z149</f>
        <v>0</v>
      </c>
      <c r="AA29" s="133">
        <f>Expenditure!AA149</f>
        <v>670290.38540762593</v>
      </c>
      <c r="AB29" s="133">
        <f>Expenditure!AB149</f>
        <v>198418.24708320998</v>
      </c>
      <c r="AC29" s="133">
        <f>Expenditure!AC149</f>
        <v>2105126.8070497108</v>
      </c>
      <c r="AD29" s="133">
        <f>Expenditure!AD149</f>
        <v>562974.2590183717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9563872.6262950469</v>
      </c>
      <c r="L30" s="133">
        <f>Expenditure!L150</f>
        <v>237392.26593634352</v>
      </c>
      <c r="M30" s="133">
        <f>Expenditure!M150</f>
        <v>141103.10941939044</v>
      </c>
      <c r="N30" s="133">
        <f>Expenditure!N150</f>
        <v>2838671.5905740233</v>
      </c>
      <c r="O30" s="133">
        <f>Expenditure!O150</f>
        <v>-5357.9990345502565</v>
      </c>
      <c r="P30" s="133">
        <f>Expenditure!P150</f>
        <v>46471.567407191724</v>
      </c>
      <c r="Q30" s="133">
        <f>Expenditure!Q150</f>
        <v>495034.94242488447</v>
      </c>
      <c r="R30" s="133">
        <f>Expenditure!R150</f>
        <v>224834.46888285383</v>
      </c>
      <c r="S30" s="133">
        <f>Expenditure!S150</f>
        <v>873697.18596637528</v>
      </c>
      <c r="T30" s="133">
        <f>Expenditure!T150</f>
        <v>152612.83777470922</v>
      </c>
      <c r="U30" s="133">
        <f>Expenditure!U150</f>
        <v>69650.622592446191</v>
      </c>
      <c r="V30" s="133">
        <f>Expenditure!V150</f>
        <v>79880.450614287649</v>
      </c>
      <c r="W30" s="133">
        <f>Expenditure!W150</f>
        <v>66206.078185446837</v>
      </c>
      <c r="X30" s="133">
        <f>Expenditure!X150</f>
        <v>116786.14218608491</v>
      </c>
      <c r="Y30" s="133">
        <f>Expenditure!Y150</f>
        <v>0</v>
      </c>
      <c r="Z30" s="133">
        <f>Expenditure!Z150</f>
        <v>0</v>
      </c>
      <c r="AA30" s="133">
        <f>Expenditure!AA150</f>
        <v>160116.84672322977</v>
      </c>
      <c r="AB30" s="133">
        <f>Expenditure!AB150</f>
        <v>47397.523143635437</v>
      </c>
      <c r="AC30" s="133">
        <f>Expenditure!AC150</f>
        <v>502866.03185029933</v>
      </c>
      <c r="AD30" s="133">
        <f>Expenditure!AD150</f>
        <v>134481.50995862836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5200104.0148030603</v>
      </c>
      <c r="K31" s="133">
        <f>Expenditure!K151</f>
        <v>10725716.817546215</v>
      </c>
      <c r="L31" s="133">
        <f>Expenditure!L151</f>
        <v>844420.54945958755</v>
      </c>
      <c r="M31" s="133">
        <f>Expenditure!M151</f>
        <v>4773147.6794879679</v>
      </c>
      <c r="N31" s="133">
        <f>Expenditure!N151</f>
        <v>-69601.122769667854</v>
      </c>
      <c r="O31" s="133">
        <f>Expenditure!O151</f>
        <v>618910.48861656501</v>
      </c>
      <c r="P31" s="133">
        <f>Expenditure!P151</f>
        <v>165302.5482083383</v>
      </c>
      <c r="Q31" s="133">
        <f>Expenditure!Q151</f>
        <v>1760873.1962489765</v>
      </c>
      <c r="R31" s="133">
        <f>Expenditure!R151</f>
        <v>799751.60522888869</v>
      </c>
      <c r="S31" s="133">
        <f>Expenditure!S151</f>
        <v>3107800.73194488</v>
      </c>
      <c r="T31" s="133">
        <f>Expenditure!T151</f>
        <v>542854.31675715605</v>
      </c>
      <c r="U31" s="133">
        <f>Expenditure!U151</f>
        <v>247752.03508730477</v>
      </c>
      <c r="V31" s="133">
        <f>Expenditure!V151</f>
        <v>284140.23402465682</v>
      </c>
      <c r="W31" s="133">
        <f>Expenditure!W151</f>
        <v>235499.55470710451</v>
      </c>
      <c r="X31" s="133">
        <f>Expenditure!X151</f>
        <v>415416.30669839628</v>
      </c>
      <c r="Y31" s="133">
        <f>Expenditure!Y151</f>
        <v>0</v>
      </c>
      <c r="Z31" s="133">
        <f>Expenditure!Z151</f>
        <v>0</v>
      </c>
      <c r="AA31" s="133">
        <f>Expenditure!AA151</f>
        <v>569546.59055329778</v>
      </c>
      <c r="AB31" s="133">
        <f>Expenditure!AB151</f>
        <v>168596.23618363537</v>
      </c>
      <c r="AC31" s="133">
        <f>Expenditure!AC151</f>
        <v>1788728.9177039</v>
      </c>
      <c r="AD31" s="133">
        <f>Expenditure!AD151</f>
        <v>478359.94186040858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23665150.708784964</v>
      </c>
      <c r="K32" s="145">
        <f>Expenditure!K152</f>
        <v>28237336.29932604</v>
      </c>
      <c r="L32" s="145">
        <f>Expenditure!L152</f>
        <v>1121530.9748163435</v>
      </c>
      <c r="M32" s="145">
        <f>Expenditure!M152</f>
        <v>1877911.4994502245</v>
      </c>
      <c r="N32" s="145">
        <f>Expenditure!N152</f>
        <v>1644743.7399719683</v>
      </c>
      <c r="O32" s="145">
        <f>Expenditure!O152</f>
        <v>406831.349715902</v>
      </c>
      <c r="P32" s="145">
        <f>Expenditure!P152</f>
        <v>219549.28518777812</v>
      </c>
      <c r="Q32" s="145">
        <f>Expenditure!Q152</f>
        <v>2338732.55877177</v>
      </c>
      <c r="R32" s="145">
        <f>Expenditure!R152</f>
        <v>1062203.1853645898</v>
      </c>
      <c r="S32" s="145">
        <f>Expenditure!S152</f>
        <v>4127676.4127350231</v>
      </c>
      <c r="T32" s="145">
        <f>Expenditure!T152</f>
        <v>721000.84661079268</v>
      </c>
      <c r="U32" s="145">
        <f>Expenditure!U152</f>
        <v>329055.92077552329</v>
      </c>
      <c r="V32" s="145">
        <f>Expenditure!V152</f>
        <v>377385.50282103056</v>
      </c>
      <c r="W32" s="145">
        <f>Expenditure!W152</f>
        <v>312782.58840160316</v>
      </c>
      <c r="X32" s="145">
        <f>Expenditure!X152</f>
        <v>551741.96755896776</v>
      </c>
      <c r="Y32" s="145">
        <f>Expenditure!Y152</f>
        <v>0</v>
      </c>
      <c r="Z32" s="145">
        <f>Expenditure!Z152</f>
        <v>0</v>
      </c>
      <c r="AA32" s="145">
        <f>Expenditure!AA152</f>
        <v>756452.6269704845</v>
      </c>
      <c r="AB32" s="145">
        <f>Expenditure!AB152</f>
        <v>223923.85078550054</v>
      </c>
      <c r="AC32" s="145">
        <f>Expenditure!AC152</f>
        <v>2375729.5911835781</v>
      </c>
      <c r="AD32" s="145">
        <f>Expenditure!AD152</f>
        <v>635341.58690375299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627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573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628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573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12209236.875016954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10503838.898024285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3798886.2884628689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9490722.3556725662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11352256.16471665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47354940.581893325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574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573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12457921.425590182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10783630.549409278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3865722.0329917208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9728461.676690409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10519204.897211732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47354940.581893317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574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744</v>
      </c>
      <c r="F62" s="31"/>
      <c r="G62" s="103" t="str">
        <f>Expenditure!G$19</f>
        <v>£ per year</v>
      </c>
      <c r="H62" s="104">
        <f>ABS(H49 - H59)</f>
        <v>7.4505805969238281E-9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629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574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0.25782392977355539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0.22181083470814325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8.0221540599195978E-2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0.2004167303147551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0.23972696460435025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574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0.26307543146519341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0.22771922880487189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8.1632919089118697E-2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0.20543710027186041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0.22213532036895567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189441116.04711631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65660489.88573762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193590941.22355753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144957922.80169678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232143789.90979806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633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0.24417641023079265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0.75582358976920738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569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0.24417641023079265</v>
      </c>
      <c r="K34" s="166">
        <f>H$31</f>
        <v>0.75582358976920738</v>
      </c>
      <c r="L34" s="167"/>
      <c r="M34" s="167"/>
      <c r="N34" s="167"/>
      <c r="O34" s="59"/>
      <c r="P34" s="103" t="s">
        <v>569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46257051.666499868</v>
      </c>
      <c r="K40" s="104">
        <f>SUMPRODUCT($H21:$H25, K34:K38)</f>
        <v>143184064.38061646</v>
      </c>
      <c r="L40" s="104">
        <f>SUMPRODUCT($H21:$H25, L34:L38)</f>
        <v>65660489.88573762</v>
      </c>
      <c r="M40" s="104">
        <f>SUMPRODUCT($H21:$H25, M34:M38)</f>
        <v>193590941.22355753</v>
      </c>
      <c r="N40" s="104">
        <f>SUMPRODUCT($H21:$H25, N34:N38)</f>
        <v>377101712.7114948</v>
      </c>
      <c r="O40" s="59"/>
      <c r="P40" s="103" t="s">
        <v>575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825794259.86790633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575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5.6015225479890261E-2</v>
      </c>
      <c r="K44" s="135">
        <f>IF($H42, K40 / $H41, 0)</f>
        <v>0.17338951278678072</v>
      </c>
      <c r="L44" s="135">
        <f>IF($H42, L40 / $H41, 0)</f>
        <v>7.9511923340615909E-2</v>
      </c>
      <c r="M44" s="135">
        <f>IF($H42, M40 / $H41, 0)</f>
        <v>0.23442999138129667</v>
      </c>
      <c r="N44" s="135">
        <f>IF($H42, N40 / $H41, 0)</f>
        <v>0.45665334701141641</v>
      </c>
      <c r="O44" s="59"/>
      <c r="P44" s="103" t="s">
        <v>575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634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0.85175778515393341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0.24417641023079265</v>
      </c>
      <c r="K52" s="166">
        <f>K34</f>
        <v>0.75582358976920738</v>
      </c>
      <c r="L52" s="167"/>
      <c r="M52" s="167"/>
      <c r="N52" s="167"/>
      <c r="O52" s="59"/>
      <c r="P52" s="103" t="s">
        <v>569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0.85175778515393341</v>
      </c>
      <c r="O55" s="59"/>
      <c r="P55" s="103" t="s">
        <v>576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0.85175778515393341</v>
      </c>
      <c r="O56" s="59"/>
      <c r="P56" s="103" t="s">
        <v>576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46257051.666499868</v>
      </c>
      <c r="K58" s="104">
        <f>SUMPRODUCT($H21:$H25, K52:K56)</f>
        <v>143184064.38061646</v>
      </c>
      <c r="L58" s="104">
        <f>SUMPRODUCT($H21:$H25, L52:L56)</f>
        <v>65660489.88573762</v>
      </c>
      <c r="M58" s="104">
        <f>SUMPRODUCT($H21:$H25, M52:M56)</f>
        <v>193590941.22355753</v>
      </c>
      <c r="N58" s="104">
        <f>SUMPRODUCT($H21:$H25, N52:N56)</f>
        <v>321199319.59689772</v>
      </c>
      <c r="O58" s="59"/>
      <c r="P58" s="103" t="s">
        <v>575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769891866.75330925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575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6.0082530630657605E-2</v>
      </c>
      <c r="K62" s="135">
        <f>IF($H60, K58 / $H59, 0)</f>
        <v>0.18597944797681032</v>
      </c>
      <c r="L62" s="135">
        <f>IF($H60, L58 / $H59, 0)</f>
        <v>8.5285340346083593E-2</v>
      </c>
      <c r="M62" s="135">
        <f>IF($H60, M58 / $H59, 0)</f>
        <v>0.25145211890592478</v>
      </c>
      <c r="N62" s="135">
        <f>IF($H60, N58 / $H59, 0)</f>
        <v>0.41720056214052359</v>
      </c>
      <c r="O62" s="59"/>
      <c r="P62" s="103" t="s">
        <v>575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718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743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635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370956256.47275519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398500000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352040000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1121496256.4727552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577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0.31390207320638719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577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0.68609792679361281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577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636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0.25782392977355539</v>
      </c>
      <c r="K33" s="149">
        <f>Expensed!H69</f>
        <v>0.22181083470814325</v>
      </c>
      <c r="L33" s="149">
        <f>Expensed!H70</f>
        <v>8.0221540599195978E-2</v>
      </c>
      <c r="M33" s="149">
        <f>Expensed!H71</f>
        <v>0.2004167303147551</v>
      </c>
      <c r="N33" s="149">
        <f>Expensed!H72</f>
        <v>0.23972696460435025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5.6015225479890261E-2</v>
      </c>
      <c r="K35" s="149">
        <f>Capitalised!K44</f>
        <v>0.17338951278678072</v>
      </c>
      <c r="L35" s="149">
        <f>Capitalised!L44</f>
        <v>7.9511923340615909E-2</v>
      </c>
      <c r="M35" s="149">
        <f>Capitalised!M44</f>
        <v>0.23442999138129667</v>
      </c>
      <c r="N35" s="149">
        <f>Capitalised!N44</f>
        <v>0.45665334701141641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0.11936339614876648</v>
      </c>
      <c r="K37" s="116">
        <f>($H$27 * K33) + ($H$29 * K35)</f>
        <v>0.18858906612529031</v>
      </c>
      <c r="L37" s="116">
        <f>($H$27 * L33) + ($H$29 * L35)</f>
        <v>7.9734673669267231E-2</v>
      </c>
      <c r="M37" s="116">
        <f>($H$27 * M33) + ($H$29 * M35)</f>
        <v>0.22375315821599917</v>
      </c>
      <c r="N37" s="116">
        <f>($H$27 * N33) + ($H$29 * N35)</f>
        <v>0.38855970584067678</v>
      </c>
      <c r="O37" s="59"/>
      <c r="P37" s="103" t="s">
        <v>577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637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0.26307543146519341</v>
      </c>
      <c r="K43" s="149">
        <f>Expensed!H78</f>
        <v>0.22771922880487189</v>
      </c>
      <c r="L43" s="149">
        <f>Expensed!H79</f>
        <v>8.1632919089118697E-2</v>
      </c>
      <c r="M43" s="149">
        <f>Expensed!H80</f>
        <v>0.20543710027186041</v>
      </c>
      <c r="N43" s="149">
        <f>Expensed!H81</f>
        <v>0.22213532036895567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6.0082530630657605E-2</v>
      </c>
      <c r="K45" s="149">
        <f>Capitalised!K62</f>
        <v>0.18597944797681032</v>
      </c>
      <c r="L45" s="149">
        <f>Capitalised!L62</f>
        <v>8.5285340346083593E-2</v>
      </c>
      <c r="M45" s="149">
        <f>Capitalised!M62</f>
        <v>0.25145211890592478</v>
      </c>
      <c r="N45" s="149">
        <f>Capitalised!N62</f>
        <v>0.41720056214052359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0.12380242304879696</v>
      </c>
      <c r="K47" s="116">
        <f>($H$27 * K43) + ($H$29 * K45)</f>
        <v>0.19908165171391906</v>
      </c>
      <c r="L47" s="116">
        <f>($H$27 * L43) + ($H$29 * L45)</f>
        <v>8.4138837741299238E-2</v>
      </c>
      <c r="M47" s="116">
        <f>($H$27 * M43) + ($H$29 * M45)</f>
        <v>0.23700790915806144</v>
      </c>
      <c r="N47" s="116">
        <f>($H$27 * N43) + ($H$29 * N45)</f>
        <v>0.35596917833792324</v>
      </c>
      <c r="O47" s="59"/>
      <c r="P47" s="103" t="s">
        <v>577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638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260870929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11735622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9083000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20818622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605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240052307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570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578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28653458.616866309</v>
      </c>
      <c r="K69" s="140">
        <f>$H66 * K37</f>
        <v>45271240.39835149</v>
      </c>
      <c r="L69" s="140">
        <f>$H66 * L37</f>
        <v>19140492.362199754</v>
      </c>
      <c r="M69" s="140">
        <f>$H66 * M37</f>
        <v>53712461.828286603</v>
      </c>
      <c r="N69" s="140">
        <f>$H66 * N37</f>
        <v>93274653.794295833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29719057.265053686</v>
      </c>
      <c r="K70" s="143">
        <f>$H66 * K47</f>
        <v>47790009.775296777</v>
      </c>
      <c r="L70" s="143">
        <f>$H66 * L47</f>
        <v>20197722.10809755</v>
      </c>
      <c r="M70" s="143">
        <f>$H66 * M47</f>
        <v>56894295.370639078</v>
      </c>
      <c r="N70" s="143">
        <f>$H66 * N47</f>
        <v>85451222.480912894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639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9123919.0159670785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579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2352364.6556323026</v>
      </c>
      <c r="K77" s="140">
        <f>$H74 * K33</f>
        <v>2023784.0927411586</v>
      </c>
      <c r="L77" s="140">
        <f>$H74 * L33</f>
        <v>731934.83976317919</v>
      </c>
      <c r="M77" s="140">
        <f>$H74 * M33</f>
        <v>1828586.0168367396</v>
      </c>
      <c r="N77" s="140">
        <f>$H74 * N33</f>
        <v>2187249.4109936981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2400278.9317790219</v>
      </c>
      <c r="K78" s="143">
        <f>$H74 * K43</f>
        <v>2077691.8019941286</v>
      </c>
      <c r="L78" s="143">
        <f>$H74 * L43</f>
        <v>744812.14280611195</v>
      </c>
      <c r="M78" s="143">
        <f>$H74 * M43</f>
        <v>1874391.4657555625</v>
      </c>
      <c r="N78" s="143">
        <f>$H74 * N43</f>
        <v>2026744.6736322537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579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31005823.272498611</v>
      </c>
      <c r="K83" s="130">
        <f t="shared" si="0"/>
        <v>47295024.491092652</v>
      </c>
      <c r="L83" s="130">
        <f t="shared" si="0"/>
        <v>19872427.201962933</v>
      </c>
      <c r="M83" s="130">
        <f t="shared" si="0"/>
        <v>55541047.845123343</v>
      </c>
      <c r="N83" s="130">
        <f t="shared" si="0"/>
        <v>95461903.205289528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32119336.196832709</v>
      </c>
      <c r="K84" s="143">
        <f t="shared" si="0"/>
        <v>49867701.577290908</v>
      </c>
      <c r="L84" s="143">
        <f t="shared" si="0"/>
        <v>20942534.250903662</v>
      </c>
      <c r="M84" s="143">
        <f t="shared" si="0"/>
        <v>58768686.836394638</v>
      </c>
      <c r="N84" s="143">
        <f t="shared" si="0"/>
        <v>87477967.154545143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704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641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1422.2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7190.9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16988.7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20939.7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566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1278.4000000000001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0.9568459949320598</v>
      </c>
      <c r="O114" s="59"/>
      <c r="P114" s="103" t="s">
        <v>566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0.97123066328803986</v>
      </c>
      <c r="N115" s="104">
        <f>IF($H$106, ($H$102 + $H110 * $H$104) / ($H$102 + $H$104), N$116)</f>
        <v>0.97123066328803986</v>
      </c>
      <c r="O115" s="59"/>
      <c r="P115" s="103" t="s">
        <v>566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566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16988.7</v>
      </c>
      <c r="K118" s="104">
        <f>SUMPRODUCT($H93:$H95, K114:K116)</f>
        <v>16988.7</v>
      </c>
      <c r="L118" s="104">
        <f>SUMPRODUCT($H93:$H95, L114:L116)</f>
        <v>16988.7</v>
      </c>
      <c r="M118" s="104">
        <f>SUMPRODUCT($H93:$H95, M114:M116)</f>
        <v>23972.722576637967</v>
      </c>
      <c r="N118" s="104">
        <f>SUMPRODUCT($H93:$H95, N114:N116)</f>
        <v>25333.548950630342</v>
      </c>
      <c r="O118" s="59"/>
      <c r="P118" s="103" t="s">
        <v>580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642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581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1825.0851020089005</v>
      </c>
      <c r="K129" s="130">
        <f t="shared" si="1"/>
        <v>2783.9107460307528</v>
      </c>
      <c r="L129" s="130">
        <f t="shared" si="1"/>
        <v>1169.7438416101841</v>
      </c>
      <c r="M129" s="130">
        <f t="shared" si="1"/>
        <v>2316.8435569871199</v>
      </c>
      <c r="N129" s="130">
        <f t="shared" si="1"/>
        <v>3768.2009493152468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1890.6294299641943</v>
      </c>
      <c r="K130" s="143">
        <f t="shared" si="1"/>
        <v>2935.3453517509229</v>
      </c>
      <c r="L130" s="143">
        <f t="shared" si="1"/>
        <v>1232.7331844640062</v>
      </c>
      <c r="M130" s="143">
        <f t="shared" si="1"/>
        <v>2451.4815390082658</v>
      </c>
      <c r="N130" s="143">
        <f t="shared" si="1"/>
        <v>3453.0482612215505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582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11863.784195952205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11963.23776640894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821.78071617881221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581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643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582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0.14387101517754239</v>
      </c>
      <c r="K145" s="166">
        <f t="shared" si="2"/>
        <v>0.21945500774415971</v>
      </c>
      <c r="L145" s="166">
        <f t="shared" si="2"/>
        <v>9.221062283884382E-2</v>
      </c>
      <c r="M145" s="166">
        <f t="shared" si="2"/>
        <v>0.18263621470822769</v>
      </c>
      <c r="N145" s="166">
        <f t="shared" si="2"/>
        <v>0.29704636533070533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0.14787850581046025</v>
      </c>
      <c r="K146" s="177">
        <f t="shared" si="2"/>
        <v>0.22959257788705162</v>
      </c>
      <c r="L146" s="177">
        <f t="shared" si="2"/>
        <v>9.6420133153729701E-2</v>
      </c>
      <c r="M146" s="177">
        <f t="shared" si="2"/>
        <v>0.19174642119970356</v>
      </c>
      <c r="N146" s="178">
        <f t="shared" si="2"/>
        <v>0.27008551187660357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6.4780774200521071E-2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565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6.4276850072451333E-2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644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6.4780774200521071E-2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565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645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0.20994819047944019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0.20188199198572779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9.0811991008371576E-2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0.49735782652646043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0.36332602292170213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9.221062283884382E-2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0.18263621470822769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6.2364346889676299E-2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571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5.9968311945083022E-2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571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2.6975371857481469E-2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571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0.14773833463846453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571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0.14773833463846453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2.6975371857481469E-2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5.9968311945083022E-2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6.2364346889676299E-2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0.18263621470822769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9.221062283884382E-2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0.36332602292170213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23665150.708784964</v>
      </c>
      <c r="K21" s="138">
        <f>Expenditure!K145</f>
        <v>28168342.668470502</v>
      </c>
      <c r="L21" s="138">
        <f>Expenditure!L145</f>
        <v>1256612.9711755991</v>
      </c>
      <c r="M21" s="138">
        <f>Expenditure!M145</f>
        <v>1832166.9887859116</v>
      </c>
      <c r="N21" s="138">
        <f>Expenditure!N145</f>
        <v>1599596.6515136759</v>
      </c>
      <c r="O21" s="138">
        <f>Expenditure!O145</f>
        <v>403782.51742465922</v>
      </c>
      <c r="P21" s="138">
        <f>Expenditure!P145</f>
        <v>245992.74186294407</v>
      </c>
      <c r="Q21" s="138">
        <f>Expenditure!Q145</f>
        <v>2620419.5296028825</v>
      </c>
      <c r="R21" s="138">
        <f>Expenditure!R145</f>
        <v>1190139.4885431137</v>
      </c>
      <c r="S21" s="138">
        <f>Expenditure!S145</f>
        <v>4624831.44694936</v>
      </c>
      <c r="T21" s="138">
        <f>Expenditure!T145</f>
        <v>807841.27806017653</v>
      </c>
      <c r="U21" s="138">
        <f>Expenditure!U145</f>
        <v>368688.82587604405</v>
      </c>
      <c r="V21" s="138">
        <f>Expenditure!V145</f>
        <v>422839.42987503298</v>
      </c>
      <c r="W21" s="138">
        <f>Expenditure!W145</f>
        <v>350455.46361989371</v>
      </c>
      <c r="X21" s="138">
        <f>Expenditure!X145</f>
        <v>618196.13434223807</v>
      </c>
      <c r="Y21" s="138">
        <f>Expenditure!Y145</f>
        <v>0</v>
      </c>
      <c r="Z21" s="138">
        <f>Expenditure!Z145</f>
        <v>0</v>
      </c>
      <c r="AA21" s="138">
        <f>Expenditure!AA145</f>
        <v>847563.02275702031</v>
      </c>
      <c r="AB21" s="138">
        <f>Expenditure!AB145</f>
        <v>250894.19888623914</v>
      </c>
      <c r="AC21" s="138">
        <f>Expenditure!AC145</f>
        <v>2661872.6431303937</v>
      </c>
      <c r="AD21" s="138">
        <f>Expenditure!AD145</f>
        <v>711864.8500646929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5200104.0148030603</v>
      </c>
      <c r="K22" s="188">
        <f>Expenditure!K151</f>
        <v>10725716.817546215</v>
      </c>
      <c r="L22" s="188">
        <f>Expenditure!L151</f>
        <v>844420.54945958755</v>
      </c>
      <c r="M22" s="188">
        <f>Expenditure!M151</f>
        <v>4773147.6794879679</v>
      </c>
      <c r="N22" s="188">
        <f>Expenditure!N151</f>
        <v>-69601.122769667854</v>
      </c>
      <c r="O22" s="188">
        <f>Expenditure!O151</f>
        <v>618910.48861656501</v>
      </c>
      <c r="P22" s="188">
        <f>Expenditure!P151</f>
        <v>165302.5482083383</v>
      </c>
      <c r="Q22" s="188">
        <f>Expenditure!Q151</f>
        <v>1760873.1962489765</v>
      </c>
      <c r="R22" s="188">
        <f>Expenditure!R151</f>
        <v>799751.60522888869</v>
      </c>
      <c r="S22" s="188">
        <f>Expenditure!S151</f>
        <v>3107800.73194488</v>
      </c>
      <c r="T22" s="188">
        <f>Expenditure!T151</f>
        <v>542854.31675715605</v>
      </c>
      <c r="U22" s="188">
        <f>Expenditure!U151</f>
        <v>247752.03508730477</v>
      </c>
      <c r="V22" s="188">
        <f>Expenditure!V151</f>
        <v>284140.23402465682</v>
      </c>
      <c r="W22" s="188">
        <f>Expenditure!W151</f>
        <v>235499.55470710451</v>
      </c>
      <c r="X22" s="188">
        <f>Expenditure!X151</f>
        <v>415416.30669839628</v>
      </c>
      <c r="Y22" s="188">
        <f>Expenditure!Y151</f>
        <v>0</v>
      </c>
      <c r="Z22" s="188">
        <f>Expenditure!Z151</f>
        <v>0</v>
      </c>
      <c r="AA22" s="188">
        <f>Expenditure!AA151</f>
        <v>569546.59055329778</v>
      </c>
      <c r="AB22" s="188">
        <f>Expenditure!AB151</f>
        <v>168596.23618363537</v>
      </c>
      <c r="AC22" s="188">
        <f>Expenditure!AC151</f>
        <v>1788728.9177039</v>
      </c>
      <c r="AD22" s="188">
        <f>Expenditure!AD151</f>
        <v>478359.94186040858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7048965.5271739159</v>
      </c>
      <c r="L23" s="133">
        <f>Expenditure!L148</f>
        <v>883296.64583080413</v>
      </c>
      <c r="M23" s="133">
        <f>Expenditure!M148</f>
        <v>4349108.6118985219</v>
      </c>
      <c r="N23" s="133">
        <f>Expenditure!N148</f>
        <v>154898.97686097852</v>
      </c>
      <c r="O23" s="133">
        <f>Expenditure!O148</f>
        <v>290107.83213970618</v>
      </c>
      <c r="P23" s="133">
        <f>Expenditure!P148</f>
        <v>172912.87673322763</v>
      </c>
      <c r="Q23" s="133">
        <f>Expenditure!Q148</f>
        <v>1841941.6592543803</v>
      </c>
      <c r="R23" s="133">
        <f>Expenditure!R148</f>
        <v>836571.19766752736</v>
      </c>
      <c r="S23" s="133">
        <f>Expenditure!S148</f>
        <v>3250880.1025676681</v>
      </c>
      <c r="T23" s="133">
        <f>Expenditure!T148</f>
        <v>567846.67009020597</v>
      </c>
      <c r="U23" s="133">
        <f>Expenditure!U148</f>
        <v>259158.23783590336</v>
      </c>
      <c r="V23" s="133">
        <f>Expenditure!V148</f>
        <v>297221.70525122981</v>
      </c>
      <c r="W23" s="133">
        <f>Expenditure!W148</f>
        <v>246341.66814220647</v>
      </c>
      <c r="X23" s="133">
        <f>Expenditure!X148</f>
        <v>434541.56884853845</v>
      </c>
      <c r="Y23" s="133">
        <f>Expenditure!Y148</f>
        <v>0</v>
      </c>
      <c r="Z23" s="133">
        <f>Expenditure!Z148</f>
        <v>0</v>
      </c>
      <c r="AA23" s="133">
        <f>Expenditure!AA148</f>
        <v>595767.82374855585</v>
      </c>
      <c r="AB23" s="133">
        <f>Expenditure!AB148</f>
        <v>176358.20210203237</v>
      </c>
      <c r="AC23" s="133">
        <f>Expenditure!AC148</f>
        <v>1871079.8242884711</v>
      </c>
      <c r="AD23" s="133">
        <f>Expenditure!AD148</f>
        <v>500383.05251516035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1051200.0000000002</v>
      </c>
      <c r="AQ23" s="133">
        <f>Expenditure!AQ148</f>
        <v>0</v>
      </c>
      <c r="AR23" s="133">
        <f>Expenditure!AR148</f>
        <v>1822009.717957627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5592992.279215375</v>
      </c>
      <c r="K24" s="145">
        <f>Expenditure!K149</f>
        <v>7930696.5424984079</v>
      </c>
      <c r="L24" s="145">
        <f>Expenditure!L149</f>
        <v>993785.2055150168</v>
      </c>
      <c r="M24" s="145">
        <f>Expenditure!M149</f>
        <v>4893123.7496294063</v>
      </c>
      <c r="N24" s="145">
        <f>Expenditure!N149</f>
        <v>174274.76067121845</v>
      </c>
      <c r="O24" s="145">
        <f>Expenditure!O149</f>
        <v>326396.42972186592</v>
      </c>
      <c r="P24" s="145">
        <f>Expenditure!P149</f>
        <v>194541.95773481869</v>
      </c>
      <c r="Q24" s="145">
        <f>Expenditure!Q149</f>
        <v>2072343.8485007191</v>
      </c>
      <c r="R24" s="145">
        <f>Expenditure!R149</f>
        <v>941215.03067636152</v>
      </c>
      <c r="S24" s="145">
        <f>Expenditure!S149</f>
        <v>3657521.5881140418</v>
      </c>
      <c r="T24" s="145">
        <f>Expenditure!T149</f>
        <v>638876.67002950283</v>
      </c>
      <c r="U24" s="145">
        <f>Expenditure!U149</f>
        <v>291575.4564044798</v>
      </c>
      <c r="V24" s="145">
        <f>Expenditure!V149</f>
        <v>334400.15291668655</v>
      </c>
      <c r="W24" s="145">
        <f>Expenditure!W149</f>
        <v>277155.70579502499</v>
      </c>
      <c r="X24" s="145">
        <f>Expenditure!X149</f>
        <v>488896.88910432241</v>
      </c>
      <c r="Y24" s="145">
        <f>Expenditure!Y149</f>
        <v>0</v>
      </c>
      <c r="Z24" s="145">
        <f>Expenditure!Z149</f>
        <v>0</v>
      </c>
      <c r="AA24" s="145">
        <f>Expenditure!AA149</f>
        <v>670290.38540762593</v>
      </c>
      <c r="AB24" s="145">
        <f>Expenditure!AB149</f>
        <v>198418.24708320998</v>
      </c>
      <c r="AC24" s="145">
        <f>Expenditure!AC149</f>
        <v>2105126.8070497108</v>
      </c>
      <c r="AD24" s="145">
        <f>Expenditure!AD149</f>
        <v>562974.2590183717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583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23665150.708784964</v>
      </c>
      <c r="K27" s="130">
        <f t="shared" si="0"/>
        <v>28168342.668470502</v>
      </c>
      <c r="L27" s="130">
        <f t="shared" si="0"/>
        <v>1256612.9711755991</v>
      </c>
      <c r="M27" s="130">
        <f t="shared" si="0"/>
        <v>1832166.9887859116</v>
      </c>
      <c r="N27" s="130">
        <f t="shared" si="0"/>
        <v>1599596.6515136759</v>
      </c>
      <c r="O27" s="130">
        <f t="shared" si="0"/>
        <v>403782.51742465922</v>
      </c>
      <c r="P27" s="130">
        <f t="shared" si="0"/>
        <v>245992.74186294407</v>
      </c>
      <c r="Q27" s="130">
        <f t="shared" si="0"/>
        <v>2620419.5296028825</v>
      </c>
      <c r="R27" s="130">
        <f t="shared" si="0"/>
        <v>1190139.4885431137</v>
      </c>
      <c r="S27" s="130">
        <f t="shared" si="0"/>
        <v>4624831.44694936</v>
      </c>
      <c r="T27" s="130">
        <f t="shared" si="0"/>
        <v>807841.27806017653</v>
      </c>
      <c r="U27" s="130">
        <f t="shared" si="0"/>
        <v>368688.82587604405</v>
      </c>
      <c r="V27" s="130">
        <f t="shared" si="0"/>
        <v>422839.42987503298</v>
      </c>
      <c r="W27" s="130">
        <f t="shared" si="0"/>
        <v>350455.46361989371</v>
      </c>
      <c r="X27" s="130">
        <f t="shared" si="0"/>
        <v>618196.13434223807</v>
      </c>
      <c r="Y27" s="130">
        <f t="shared" si="0"/>
        <v>0</v>
      </c>
      <c r="Z27" s="130">
        <f t="shared" si="0"/>
        <v>0</v>
      </c>
      <c r="AA27" s="130">
        <f t="shared" si="0"/>
        <v>847563.02275702031</v>
      </c>
      <c r="AB27" s="130">
        <f t="shared" si="0"/>
        <v>250894.19888623914</v>
      </c>
      <c r="AC27" s="130">
        <f t="shared" si="0"/>
        <v>2661872.6431303937</v>
      </c>
      <c r="AD27" s="130">
        <f t="shared" si="0"/>
        <v>711864.8500646929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5200104.0148030603</v>
      </c>
      <c r="K28" s="104">
        <f t="shared" si="3"/>
        <v>10725716.817546215</v>
      </c>
      <c r="L28" s="104">
        <f t="shared" si="3"/>
        <v>844420.54945958755</v>
      </c>
      <c r="M28" s="104">
        <f t="shared" si="3"/>
        <v>4773147.6794879679</v>
      </c>
      <c r="N28" s="104">
        <f t="shared" si="3"/>
        <v>0</v>
      </c>
      <c r="O28" s="104">
        <f t="shared" si="3"/>
        <v>618910.48861656501</v>
      </c>
      <c r="P28" s="104">
        <f t="shared" si="3"/>
        <v>165302.5482083383</v>
      </c>
      <c r="Q28" s="104">
        <f t="shared" si="3"/>
        <v>1760873.1962489765</v>
      </c>
      <c r="R28" s="104">
        <f t="shared" si="3"/>
        <v>799751.60522888869</v>
      </c>
      <c r="S28" s="104">
        <f t="shared" si="3"/>
        <v>3107800.73194488</v>
      </c>
      <c r="T28" s="104">
        <f t="shared" si="3"/>
        <v>542854.31675715605</v>
      </c>
      <c r="U28" s="104">
        <f t="shared" si="3"/>
        <v>247752.03508730477</v>
      </c>
      <c r="V28" s="104">
        <f t="shared" si="3"/>
        <v>284140.23402465682</v>
      </c>
      <c r="W28" s="104">
        <f t="shared" si="3"/>
        <v>235499.55470710451</v>
      </c>
      <c r="X28" s="104">
        <f t="shared" si="3"/>
        <v>415416.30669839628</v>
      </c>
      <c r="Y28" s="104">
        <f t="shared" si="3"/>
        <v>0</v>
      </c>
      <c r="Z28" s="104">
        <f t="shared" si="3"/>
        <v>0</v>
      </c>
      <c r="AA28" s="104">
        <f t="shared" si="3"/>
        <v>569546.59055329778</v>
      </c>
      <c r="AB28" s="104">
        <f t="shared" si="3"/>
        <v>168596.23618363537</v>
      </c>
      <c r="AC28" s="104">
        <f t="shared" si="3"/>
        <v>1788728.9177039</v>
      </c>
      <c r="AD28" s="104">
        <f t="shared" si="3"/>
        <v>478359.94186040858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7048965.5271739159</v>
      </c>
      <c r="L29" s="104">
        <f t="shared" si="6"/>
        <v>883296.64583080413</v>
      </c>
      <c r="M29" s="104">
        <f t="shared" si="6"/>
        <v>4349108.6118985219</v>
      </c>
      <c r="N29" s="104">
        <f t="shared" si="6"/>
        <v>154898.97686097852</v>
      </c>
      <c r="O29" s="104">
        <f t="shared" si="6"/>
        <v>290107.83213970618</v>
      </c>
      <c r="P29" s="104">
        <f t="shared" si="6"/>
        <v>172912.87673322763</v>
      </c>
      <c r="Q29" s="104">
        <f t="shared" si="6"/>
        <v>1841941.6592543803</v>
      </c>
      <c r="R29" s="104">
        <f t="shared" si="6"/>
        <v>836571.19766752736</v>
      </c>
      <c r="S29" s="104">
        <f t="shared" si="6"/>
        <v>3250880.1025676681</v>
      </c>
      <c r="T29" s="104">
        <f t="shared" si="6"/>
        <v>567846.67009020597</v>
      </c>
      <c r="U29" s="104">
        <f t="shared" si="6"/>
        <v>259158.23783590336</v>
      </c>
      <c r="V29" s="104">
        <f t="shared" si="6"/>
        <v>297221.70525122981</v>
      </c>
      <c r="W29" s="104">
        <f t="shared" si="6"/>
        <v>246341.66814220647</v>
      </c>
      <c r="X29" s="104">
        <f t="shared" si="6"/>
        <v>434541.56884853845</v>
      </c>
      <c r="Y29" s="104">
        <f t="shared" si="6"/>
        <v>0</v>
      </c>
      <c r="Z29" s="104">
        <f t="shared" si="6"/>
        <v>0</v>
      </c>
      <c r="AA29" s="104">
        <f t="shared" si="6"/>
        <v>595767.82374855585</v>
      </c>
      <c r="AB29" s="104">
        <f t="shared" si="6"/>
        <v>176358.20210203237</v>
      </c>
      <c r="AC29" s="104">
        <f t="shared" si="6"/>
        <v>1871079.8242884711</v>
      </c>
      <c r="AD29" s="104">
        <f t="shared" si="6"/>
        <v>500383.05251516035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1051200.0000000002</v>
      </c>
      <c r="AQ29" s="104">
        <f t="shared" si="6"/>
        <v>0</v>
      </c>
      <c r="AR29" s="104">
        <f t="shared" ref="AR29" si="8">MAX(AR23, 0)</f>
        <v>1822009.717957627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5592992.279215375</v>
      </c>
      <c r="K30" s="143">
        <f t="shared" si="9"/>
        <v>7930696.5424984079</v>
      </c>
      <c r="L30" s="143">
        <f t="shared" si="9"/>
        <v>993785.2055150168</v>
      </c>
      <c r="M30" s="143">
        <f t="shared" si="9"/>
        <v>4893123.7496294063</v>
      </c>
      <c r="N30" s="143">
        <f t="shared" si="9"/>
        <v>174274.76067121845</v>
      </c>
      <c r="O30" s="143">
        <f t="shared" si="9"/>
        <v>326396.42972186592</v>
      </c>
      <c r="P30" s="143">
        <f t="shared" si="9"/>
        <v>194541.95773481869</v>
      </c>
      <c r="Q30" s="143">
        <f t="shared" si="9"/>
        <v>2072343.8485007191</v>
      </c>
      <c r="R30" s="143">
        <f t="shared" si="9"/>
        <v>941215.03067636152</v>
      </c>
      <c r="S30" s="143">
        <f t="shared" si="9"/>
        <v>3657521.5881140418</v>
      </c>
      <c r="T30" s="143">
        <f t="shared" si="9"/>
        <v>638876.67002950283</v>
      </c>
      <c r="U30" s="143">
        <f t="shared" si="9"/>
        <v>291575.4564044798</v>
      </c>
      <c r="V30" s="143">
        <f t="shared" si="9"/>
        <v>334400.15291668655</v>
      </c>
      <c r="W30" s="143">
        <f t="shared" si="9"/>
        <v>277155.70579502499</v>
      </c>
      <c r="X30" s="143">
        <f t="shared" si="9"/>
        <v>488896.88910432241</v>
      </c>
      <c r="Y30" s="143">
        <f t="shared" si="9"/>
        <v>0</v>
      </c>
      <c r="Z30" s="143">
        <f t="shared" si="9"/>
        <v>0</v>
      </c>
      <c r="AA30" s="143">
        <f t="shared" si="9"/>
        <v>670290.38540762593</v>
      </c>
      <c r="AB30" s="143">
        <f t="shared" si="9"/>
        <v>198418.24708320998</v>
      </c>
      <c r="AC30" s="143">
        <f t="shared" si="9"/>
        <v>2105126.8070497108</v>
      </c>
      <c r="AD30" s="143">
        <f t="shared" si="9"/>
        <v>562974.2590183717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647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72647251.559725359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584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32726921.765120339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585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26650591.90090666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586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32344605.965086158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586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56925652.506155312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584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22162299.549913391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585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12726377.593903927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586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19911268.967251286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586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0.78358989891524145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584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0.67718863720123845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585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0.55322547837353486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586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0.14773833463846453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2.6975371857481469E-2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5.9968311945083022E-2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6.2364346889676299E-2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0.18263621470822769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9.221062283884382E-2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0.36332602292170213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0.93521922579947903</v>
      </c>
      <c r="K46" s="162">
        <f>SUMPRODUCT($H19:$H25, K38:K44)</f>
        <v>0.5718932028777769</v>
      </c>
      <c r="L46" s="162">
        <f>SUMPRODUCT($H19:$H25, L38:L44)</f>
        <v>0.47968258003893305</v>
      </c>
      <c r="M46" s="162">
        <f>SUMPRODUCT($H19:$H25, M38:M44)</f>
        <v>0.29704636533070533</v>
      </c>
      <c r="N46" s="59"/>
      <c r="O46" s="103" t="s">
        <v>565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649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565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0.93521922579947903</v>
      </c>
      <c r="K56" s="166">
        <f>SUMPRODUCT($H19:$H$25, K38:K$44)</f>
        <v>0.5718932028777769</v>
      </c>
      <c r="L56" s="166">
        <f>SUMPRODUCT($H19:$H$25, L38:L$44)</f>
        <v>0.47968258003893305</v>
      </c>
      <c r="M56" s="166">
        <f>SUMPRODUCT($H19:$H$25, M38:M$44)</f>
        <v>0.29704636533070533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0.7874808911610145</v>
      </c>
      <c r="K57" s="162">
        <f>SUMPRODUCT($H20:$H$25, K39:K$44)</f>
        <v>0.42415486823931237</v>
      </c>
      <c r="L57" s="162">
        <f>SUMPRODUCT($H20:$H$25, L39:L$44)</f>
        <v>0.33194424540046852</v>
      </c>
      <c r="M57" s="162">
        <f>SUMPRODUCT($H20:$H$25, M39:M$44)</f>
        <v>0.1493080306922408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0.76050551930353294</v>
      </c>
      <c r="K58" s="162">
        <f>SUMPRODUCT($H21:$H$25, K40:K$44)</f>
        <v>0.39717949638183081</v>
      </c>
      <c r="L58" s="162">
        <f>SUMPRODUCT($H21:$H$25, L40:L$44)</f>
        <v>0.30496887354298702</v>
      </c>
      <c r="M58" s="162">
        <f>SUMPRODUCT($H21:$H$25, M40:M$44)</f>
        <v>0.12233265883475933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0.70053720735844993</v>
      </c>
      <c r="K59" s="162">
        <f>SUMPRODUCT($H22:$H$25, K41:K$44)</f>
        <v>0.3372111844367478</v>
      </c>
      <c r="L59" s="162">
        <f>SUMPRODUCT($H22:$H$25, L41:L$44)</f>
        <v>0.24500056159790398</v>
      </c>
      <c r="M59" s="162">
        <f>SUMPRODUCT($H22:$H$25, M41:M$44)</f>
        <v>6.2364346889676299E-2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0.63817286046877364</v>
      </c>
      <c r="K60" s="178">
        <f>SUMPRODUCT($H23:$H$25, K42:K$44)</f>
        <v>0.27484683754707151</v>
      </c>
      <c r="L60" s="178">
        <f>SUMPRODUCT($H23:$H$25, L42:L$44)</f>
        <v>0.18263621470822769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650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0.78358989891524145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3.1972067933203993E-2</v>
      </c>
      <c r="I74" s="106" t="s">
        <v>314</v>
      </c>
      <c r="J74" s="116"/>
      <c r="K74" s="116"/>
      <c r="L74" s="116"/>
      <c r="M74" s="116"/>
      <c r="N74" s="59"/>
      <c r="O74" s="103" t="s">
        <v>565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1.2977748449917751E-2</v>
      </c>
      <c r="I76" s="106" t="s">
        <v>314</v>
      </c>
      <c r="J76" s="116"/>
      <c r="K76" s="116"/>
      <c r="L76" s="116"/>
      <c r="M76" s="116"/>
      <c r="N76" s="59"/>
      <c r="O76" s="103" t="s">
        <v>565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651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6.4780774200521071E-2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652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565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0.93521922579947903</v>
      </c>
      <c r="K94" s="166">
        <f t="shared" si="0"/>
        <v>0.89825126119053811</v>
      </c>
      <c r="L94" s="166">
        <f t="shared" si="0"/>
        <v>0.88101903700936579</v>
      </c>
      <c r="M94" s="166">
        <f t="shared" si="0"/>
        <v>0.82096209177551105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0.81945295909421845</v>
      </c>
      <c r="K95" s="162">
        <f t="shared" si="0"/>
        <v>0.71642151649685226</v>
      </c>
      <c r="L95" s="162">
        <f t="shared" si="0"/>
        <v>0.66839450350523077</v>
      </c>
      <c r="M95" s="162">
        <f t="shared" si="0"/>
        <v>0.50101299438263935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0.76050551930353294</v>
      </c>
      <c r="K96" s="162">
        <f t="shared" si="0"/>
        <v>0.62383497783982111</v>
      </c>
      <c r="L96" s="162">
        <f t="shared" si="0"/>
        <v>0.56012745608745262</v>
      </c>
      <c r="M96" s="162">
        <f t="shared" si="0"/>
        <v>0.33809696805289469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0.71351495580836766</v>
      </c>
      <c r="K97" s="162">
        <f t="shared" si="0"/>
        <v>0.55002865751429852</v>
      </c>
      <c r="L97" s="162">
        <f t="shared" si="0"/>
        <v>0.47382125544185527</v>
      </c>
      <c r="M97" s="162">
        <f t="shared" si="0"/>
        <v>0.20822676661901385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0.63817286046877364</v>
      </c>
      <c r="K98" s="178">
        <f t="shared" si="0"/>
        <v>0.43169164665461257</v>
      </c>
      <c r="L98" s="178">
        <f t="shared" si="0"/>
        <v>0.33544262122718466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653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565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0.93521922579947903</v>
      </c>
      <c r="K105" s="134">
        <f t="shared" si="1"/>
        <v>0.89825126119053811</v>
      </c>
      <c r="L105" s="134">
        <f t="shared" si="1"/>
        <v>0.88101903700936579</v>
      </c>
      <c r="M105" s="134">
        <f t="shared" si="1"/>
        <v>0.82096209177551105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0.81945295909421845</v>
      </c>
      <c r="K106" s="135">
        <f t="shared" si="1"/>
        <v>0.71642151649685226</v>
      </c>
      <c r="L106" s="135">
        <f t="shared" si="1"/>
        <v>0.66839450350523077</v>
      </c>
      <c r="M106" s="135">
        <f t="shared" si="1"/>
        <v>0.50101299438263935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0.76050551930353294</v>
      </c>
      <c r="K107" s="135">
        <f t="shared" si="1"/>
        <v>0.62383497783982111</v>
      </c>
      <c r="L107" s="135">
        <f t="shared" si="1"/>
        <v>0.56012745608745262</v>
      </c>
      <c r="M107" s="135">
        <f t="shared" si="1"/>
        <v>0.33809696805289469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0.71351495580836766</v>
      </c>
      <c r="K108" s="135">
        <f t="shared" si="1"/>
        <v>0.55002865751429852</v>
      </c>
      <c r="L108" s="135">
        <f t="shared" si="1"/>
        <v>0.47382125544185527</v>
      </c>
      <c r="M108" s="135">
        <f t="shared" si="1"/>
        <v>0.20822676661901385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0.63817286046877364</v>
      </c>
      <c r="K109" s="177">
        <f t="shared" si="1"/>
        <v>0.43169164665461257</v>
      </c>
      <c r="L109" s="177">
        <f t="shared" si="1"/>
        <v>0.33544262122718466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671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706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0.14787850581046025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0.22959257788705162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9.6420133153729701E-2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0.19174642119970356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707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0.88780601213096844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0.1224283305350667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0.67718863720123845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0.55322547837353486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705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0.36192067009226458</v>
      </c>
      <c r="I36" s="107" t="s">
        <v>314</v>
      </c>
      <c r="J36" s="103" t="s">
        <v>587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0.55035736116183087</v>
      </c>
      <c r="I37" s="107" t="s">
        <v>314</v>
      </c>
      <c r="J37" s="103" t="s">
        <v>588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0.27771605934576882</v>
      </c>
      <c r="I38" s="107" t="s">
        <v>314</v>
      </c>
      <c r="J38" s="103" t="s">
        <v>589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0.14534283927544367</v>
      </c>
      <c r="I39" s="107" t="s">
        <v>314</v>
      </c>
      <c r="J39" s="103" t="s">
        <v>590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Electricity North West Limited - v1.0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620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710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0.36192067009226458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0.55035736116183087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0.27771605934576882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0.14534283927544367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621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606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691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0.93521922579947903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0.89825126119053811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0.88101903700936579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0.82096209177551105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0.81945295909421845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0.71642151649685226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0.66839450350523077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0.50101299438263935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0.76050551930353294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0.62383497783982111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0.56012745608745262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0.33809696805289469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0.71351495580836766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0.55002865751429852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0.47382125544185527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0.20822676661901385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0.63817286046877364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0.43169164665461257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0.33544262122718466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7" ma:contentTypeDescription="Create a new document." ma:contentTypeScope="" ma:versionID="74e684f848d62ec18fa3393895eb7f1e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4f1e82577af40fb26aae3e2e9cb7ea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53B34-AF08-46F7-AE94-036866863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2023-12-19T13:40:20Z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